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4.xml" ContentType="application/vnd.openxmlformats-officedocument.spreadsheetml.table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tables/table5.xml" ContentType="application/vnd.openxmlformats-officedocument.spreadsheetml.table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tables/table6.xml" ContentType="application/vnd.openxmlformats-officedocument.spreadsheetml.table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tables/table7.xml" ContentType="application/vnd.openxmlformats-officedocument.spreadsheetml.table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vertmarkets-my.sharepoint.com/personal/teggert_vertmarkets_com/Documents/Desktop/Misc. Projects/Core Industry Metrics/2023/Q1/"/>
    </mc:Choice>
  </mc:AlternateContent>
  <xr:revisionPtr revIDLastSave="0" documentId="8_{A0AE9EFA-F9D1-43ED-AA00-8845B5891D6D}" xr6:coauthVersionLast="47" xr6:coauthVersionMax="47" xr10:uidLastSave="{00000000-0000-0000-0000-000000000000}"/>
  <bookViews>
    <workbookView xWindow="-28920" yWindow="-5040" windowWidth="29040" windowHeight="15840" tabRatio="573" xr2:uid="{00000000-000D-0000-FFFF-FFFF00000000}"/>
  </bookViews>
  <sheets>
    <sheet name="Q1 2023" sheetId="37" r:id="rId1"/>
    <sheet name="Q4 2022" sheetId="36" r:id="rId2"/>
    <sheet name="Q3 2022" sheetId="35" r:id="rId3"/>
    <sheet name="Q2 2022" sheetId="34" r:id="rId4"/>
    <sheet name="Q1 2022" sheetId="33" r:id="rId5"/>
    <sheet name="Q4 2021" sheetId="32" r:id="rId6"/>
    <sheet name="Q3 2021" sheetId="31" r:id="rId7"/>
    <sheet name="Q2 2021" sheetId="29" r:id="rId8"/>
    <sheet name="Q1 2021" sheetId="28" r:id="rId9"/>
    <sheet name="Q4 2020" sheetId="27" r:id="rId10"/>
    <sheet name="Q3 2020" sheetId="26" r:id="rId11"/>
    <sheet name="Q2 2020" sheetId="25" r:id="rId12"/>
    <sheet name="Q1 2020" sheetId="24" r:id="rId13"/>
    <sheet name="Q4 2019" sheetId="23" r:id="rId14"/>
    <sheet name="Q3 2019" sheetId="22" r:id="rId15"/>
    <sheet name="Q2 2019" sheetId="21" r:id="rId16"/>
    <sheet name="Q1 2019" sheetId="20" r:id="rId17"/>
    <sheet name="Q4 2018" sheetId="19" r:id="rId18"/>
    <sheet name="Q3 2018" sheetId="18" r:id="rId19"/>
    <sheet name="Q2 2018" sheetId="17" r:id="rId20"/>
    <sheet name="Q1 2018" sheetId="16" r:id="rId21"/>
    <sheet name="Q4 2017" sheetId="15" r:id="rId22"/>
    <sheet name="Q3 2017" sheetId="14" r:id="rId23"/>
    <sheet name="Q2 2017" sheetId="13" r:id="rId24"/>
    <sheet name="Q1 2017" sheetId="12" r:id="rId25"/>
    <sheet name="Q4 2016" sheetId="11" r:id="rId26"/>
    <sheet name="Q3 2016" sheetId="10" r:id="rId27"/>
    <sheet name="Q2 2016" sheetId="8" r:id="rId28"/>
    <sheet name="Q1 2016 " sheetId="9" r:id="rId29"/>
    <sheet name="Q4 2015" sheetId="7" r:id="rId30"/>
    <sheet name="Q3 2015" sheetId="6" r:id="rId31"/>
    <sheet name="Q2 2015 " sheetId="5" r:id="rId32"/>
    <sheet name="Q1 2015" sheetId="4" r:id="rId3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37" l="1"/>
  <c r="G3" i="37"/>
  <c r="G4" i="36"/>
  <c r="G3" i="36"/>
  <c r="G4" i="35"/>
  <c r="G3" i="35"/>
  <c r="G4" i="34" l="1"/>
  <c r="G3" i="34"/>
  <c r="G4" i="33"/>
  <c r="G3" i="33"/>
  <c r="G4" i="32"/>
  <c r="G3" i="32"/>
  <c r="G4" i="31" l="1"/>
  <c r="G3" i="31"/>
  <c r="G5" i="29"/>
  <c r="G4" i="29"/>
  <c r="G3" i="29"/>
  <c r="H3" i="28"/>
  <c r="H4" i="28"/>
  <c r="I4" i="27"/>
  <c r="I3" i="27"/>
  <c r="I4" i="26"/>
  <c r="I3" i="26"/>
  <c r="I4" i="25" l="1"/>
  <c r="I3" i="25"/>
  <c r="I4" i="24" l="1"/>
  <c r="I3" i="24"/>
  <c r="J4" i="23" l="1"/>
  <c r="J3" i="23"/>
  <c r="J4" i="22" l="1"/>
  <c r="J3" i="22"/>
  <c r="J4" i="21" l="1"/>
  <c r="J3" i="21"/>
  <c r="J3" i="20" l="1"/>
  <c r="J4" i="20"/>
  <c r="K4" i="12" l="1"/>
  <c r="J4" i="13"/>
  <c r="J3" i="14"/>
  <c r="J4" i="14"/>
  <c r="J3" i="15"/>
  <c r="J4" i="15"/>
  <c r="J3" i="16"/>
  <c r="J4" i="16"/>
  <c r="J3" i="17"/>
  <c r="J4" i="17"/>
  <c r="J4" i="18"/>
  <c r="J3" i="18"/>
  <c r="J3" i="19"/>
  <c r="J4" i="19"/>
  <c r="F3" i="13" l="1"/>
  <c r="J3" i="13" s="1"/>
  <c r="G3" i="12"/>
  <c r="K3" i="12" s="1"/>
  <c r="E3" i="11"/>
  <c r="I3" i="11" s="1"/>
  <c r="I4" i="11"/>
  <c r="I4" i="10"/>
  <c r="I3" i="10"/>
  <c r="I4" i="9"/>
  <c r="I3" i="9"/>
  <c r="I4" i="8"/>
  <c r="I3" i="8"/>
  <c r="I3" i="4"/>
  <c r="I4" i="4"/>
  <c r="I3" i="5"/>
  <c r="I4" i="5"/>
  <c r="I3" i="6"/>
  <c r="I4" i="6"/>
  <c r="I3" i="7"/>
  <c r="I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tc={2B827944-1ADE-4697-BD28-2326646D1B15}</author>
  </authors>
  <commentList>
    <comment ref="A7" authorId="0" shapeId="0" xr:uid="{2B827944-1ADE-4697-BD28-2326646D1B15}">
      <text>
        <t>[Threaded comment]
Your version of Excel allows you to read this threaded comment; however, any edits to it will get removed if the file is opened in a newer version of Excel. Learn more: https://go.microsoft.com/fwlink/?linkid=870924
Comment:
    Delisting of shares from Nasdaq Stockholm
As communicated by Recipharm AB (publ) (“Recipharm”) by way of a press release published on 15 February 2021, the board of directors of Recipharm has applied for delisting of Recipharm’s B-shares from Nasdaq Stockholm. Today, Nasdaq Stockholm approved the application and resolved that the last trading day will be 5 March 2021.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tc={B9A9F9B4-1D65-4EAE-AF00-EB5D9792424C}</author>
  </authors>
  <commentList>
    <comment ref="A7" authorId="0" shapeId="0" xr:uid="{B9A9F9B4-1D65-4EAE-AF00-EB5D9792424C}">
      <text>
        <t>[Threaded comment]
Your version of Excel allows you to read this threaded comment; however, any edits to it will get removed if the file is opened in a newer version of Excel. Learn more: https://go.microsoft.com/fwlink/?linkid=870924
Comment:
    Delisting of shares from Nasdaq Stockholm
As communicated by Recipharm AB (publ) (“Recipharm”) by way of a press release published on 15 February 2021, the board of directors of Recipharm has applied for delisting of Recipharm’s B-shares from Nasdaq Stockholm. Today, Nasdaq Stockholm approved the application and resolved that the last trading day will be 5 March 2021.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tc={95077452-D13C-4FF1-8FFF-8BC82D4CAE65}</author>
  </authors>
  <commentList>
    <comment ref="A7" authorId="0" shapeId="0" xr:uid="{95077452-D13C-4FF1-8FFF-8BC82D4CAE65}">
      <text>
        <t>[Threaded comment]
Your version of Excel allows you to read this threaded comment; however, any edits to it will get removed if the file is opened in a newer version of Excel. Learn more: https://go.microsoft.com/fwlink/?linkid=870924
Comment:
    Delisting of shares from Nasdaq Stockholm
As communicated by Recipharm AB (publ) (“Recipharm”) by way of a press release published on 15 February 2021, the board of directors of Recipharm has applied for delisting of Recipharm’s B-shares from Nasdaq Stockholm. Today, Nasdaq Stockholm approved the application and resolved that the last trading day will be 5 March 2021.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tc={609012FA-B2BF-4C13-9F24-3ACC4F7B622B}</author>
  </authors>
  <commentList>
    <comment ref="A7" authorId="0" shapeId="0" xr:uid="{609012FA-B2BF-4C13-9F24-3ACC4F7B622B}">
      <text>
        <t>[Threaded comment]
Your version of Excel allows you to read this threaded comment; however, any edits to it will get removed if the file is opened in a newer version of Excel. Learn more: https://go.microsoft.com/fwlink/?linkid=870924
Comment:
    Delisting of shares from Nasdaq Stockholm
As communicated by Recipharm AB (publ) (“Recipharm”) by way of a press release published on 15 February 2021, the board of directors of Recipharm has applied for delisting of Recipharm’s B-shares from Nasdaq Stockholm. Today, Nasdaq Stockholm approved the application and resolved that the last trading day will be 5 March 2021.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tc={2457DB90-5FCA-481E-928A-77AF7DEE5F53}</author>
  </authors>
  <commentList>
    <comment ref="A7" authorId="0" shapeId="0" xr:uid="{2457DB90-5FCA-481E-928A-77AF7DEE5F53}">
      <text>
        <t>[Threaded comment]
Your version of Excel allows you to read this threaded comment; however, any edits to it will get removed if the file is opened in a newer version of Excel. Learn more: https://go.microsoft.com/fwlink/?linkid=870924
Comment:
    Delisting of shares from Nasdaq Stockholm
As communicated by Recipharm AB (publ) (“Recipharm”) by way of a press release published on 15 February 2021, the board of directors of Recipharm has applied for delisting of Recipharm’s B-shares from Nasdaq Stockholm. Today, Nasdaq Stockholm approved the application and resolved that the last trading day will be 5 March 2021.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tc={ACEE17B2-EA43-4527-9CBE-35FF2B7F3F28}</author>
  </authors>
  <commentList>
    <comment ref="A7" authorId="0" shapeId="0" xr:uid="{ACEE17B2-EA43-4527-9CBE-35FF2B7F3F28}">
      <text>
        <t>[Threaded comment]
Your version of Excel allows you to read this threaded comment; however, any edits to it will get removed if the file is opened in a newer version of Excel. Learn more: https://go.microsoft.com/fwlink/?linkid=870924
Comment:
    Delisting of shares from Nasdaq Stockholm
As communicated by Recipharm AB (publ) (“Recipharm”) by way of a press release published on 15 February 2021, the board of directors of Recipharm has applied for delisting of Recipharm’s B-shares from Nasdaq Stockholm. Today, Nasdaq Stockholm approved the application and resolved that the last trading day will be 5 March 2021.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tc={179DDC8E-552D-48ED-9501-490C45CE2B22}</author>
  </authors>
  <commentList>
    <comment ref="A7" authorId="0" shapeId="0" xr:uid="{179DDC8E-552D-48ED-9501-490C45CE2B22}">
      <text>
        <t>[Threaded comment]
Your version of Excel allows you to read this threaded comment; however, any edits to it will get removed if the file is opened in a newer version of Excel. Learn more: https://go.microsoft.com/fwlink/?linkid=870924
Comment:
    Delisting of shares from Nasdaq Stockholm
As communicated by Recipharm AB (publ) (“Recipharm”) by way of a press release published on 15 February 2021, the board of directors of Recipharm has applied for delisting of Recipharm’s B-shares from Nasdaq Stockholm. Today, Nasdaq Stockholm approved the application and resolved that the last trading day will be 5 March 2021.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tc={E82329A1-84AB-8B4C-BF03-7EAAB8C72256}</author>
  </authors>
  <commentList>
    <comment ref="A8" authorId="0" shapeId="0" xr:uid="{E82329A1-84AB-8B4C-BF03-7EAAB8C72256}">
      <text>
        <t>[Threaded comment]
Your version of Excel allows you to read this threaded comment; however, any edits to it will get removed if the file is opened in a newer version of Excel. Learn more: https://go.microsoft.com/fwlink/?linkid=870924
Comment:
    Delisting of shares from Nasdaq Stockholm
As communicated by Recipharm AB (publ) (“Recipharm”) by way of a press release published on 15 February 2021, the board of directors of Recipharm has applied for delisting of Recipharm’s B-shares from Nasdaq Stockholm. Today, Nasdaq Stockholm approved the application and resolved that the last trading day will be 5 March 2021.</t>
      </text>
    </comment>
  </commentList>
</comments>
</file>

<file path=xl/sharedStrings.xml><?xml version="1.0" encoding="utf-8"?>
<sst xmlns="http://schemas.openxmlformats.org/spreadsheetml/2006/main" count="447" uniqueCount="61">
  <si>
    <t>Financial Variables</t>
  </si>
  <si>
    <t>TOTAL</t>
  </si>
  <si>
    <t xml:space="preserve">Property, plant, and equipment, net </t>
  </si>
  <si>
    <t>AMRI</t>
  </si>
  <si>
    <t>Catalent</t>
  </si>
  <si>
    <t>Celltrion</t>
  </si>
  <si>
    <t>Lonza</t>
  </si>
  <si>
    <t>Siegfried</t>
  </si>
  <si>
    <t>Recipharm</t>
  </si>
  <si>
    <t>Wockhardt</t>
  </si>
  <si>
    <t>Sales/Revenue</t>
  </si>
  <si>
    <t>2015  4th Quarter Results in USD Millions</t>
  </si>
  <si>
    <t>2015  3rd Quarter Results in USD Millions</t>
  </si>
  <si>
    <t>2015  2nd Quarter Results in USD Millions</t>
  </si>
  <si>
    <t>2015  1 Quarter Results in USD Millions</t>
  </si>
  <si>
    <t>2016  1st Quarter Results in USD Millions</t>
  </si>
  <si>
    <t>2016  2nd Quarter Results in USD Millions</t>
  </si>
  <si>
    <t>2016  3rd Quarter Results in USD Millions</t>
  </si>
  <si>
    <t>2016  4th Quarter Results in USD Millions</t>
  </si>
  <si>
    <t>2017  1st Quarter Results in USD Millions</t>
  </si>
  <si>
    <t>2017  2nd Quarter Results in USD Millions</t>
  </si>
  <si>
    <t>*AMRI has been removed from the data set due to a private acquisition</t>
  </si>
  <si>
    <t>2017  3rd Quarter Results in USD Millions</t>
  </si>
  <si>
    <t>2017  4th Quarter Results in USD Millions</t>
  </si>
  <si>
    <t>2018  1st Quarter Results in USD Millions</t>
  </si>
  <si>
    <t>Cambrex</t>
  </si>
  <si>
    <t>Avid Bioservices</t>
  </si>
  <si>
    <t>2018  2nd Quarter Results in USD Millions</t>
  </si>
  <si>
    <t>2018  3rd Quarter Results in USD Millions</t>
  </si>
  <si>
    <t>2018  4th Quarter Results in USD Millions</t>
  </si>
  <si>
    <t>2019  1st Quarter Results in USD Millions</t>
  </si>
  <si>
    <t>2019  2nd Quarter Results in USD Millions</t>
  </si>
  <si>
    <t>2019  3rd Quarter Results (in USD Millions)</t>
  </si>
  <si>
    <t>2019  4th Quarter Results (in USD Millions)</t>
  </si>
  <si>
    <t>2020  1st Quarter Results (in USD Millions)</t>
  </si>
  <si>
    <t>*Cambrex has been removed from the data set due to a private acquisition</t>
  </si>
  <si>
    <t>2020  2nd Quarter Results (in USD Millions)</t>
  </si>
  <si>
    <t>2020 3rd Quarter Results (in USD Millions)</t>
  </si>
  <si>
    <t>2020 4th Quarter Results (in USD Millions)</t>
  </si>
  <si>
    <t>KRW</t>
  </si>
  <si>
    <t>CHF</t>
  </si>
  <si>
    <t>INR</t>
  </si>
  <si>
    <t>SEK</t>
  </si>
  <si>
    <t>2021 1st Quarter Results (in USD Millions)</t>
  </si>
  <si>
    <t>**Recipharm has been removed from the data due to delisting of shares from the Stockholm exchange</t>
  </si>
  <si>
    <t>2021  2nd Quarter Results (in USD Millions)</t>
  </si>
  <si>
    <t>*Celltrion removed b/c financials include innovator drugs and cdmo services</t>
  </si>
  <si>
    <t>2021  3rd Quarter Results (in USD Millions)</t>
  </si>
  <si>
    <t>***Celltrion removed b/c financials include innovator drugs and cdmo services</t>
  </si>
  <si>
    <t>USD THOUSANDS?</t>
  </si>
  <si>
    <t>2021  4th Quarter Results (in USD Millions)</t>
  </si>
  <si>
    <t>Please note Lonza only reports Property, plant, and equip on an annual basis now</t>
  </si>
  <si>
    <t xml:space="preserve">Please note Wock only reports Property, plant, and equip on a semi annual basis </t>
  </si>
  <si>
    <t>2022  1st Quarter Results (in USD Millions)</t>
  </si>
  <si>
    <t>2022 2nd Quarter Results (in USD Millions)</t>
  </si>
  <si>
    <t>Updated, totals have been updatd as well.</t>
  </si>
  <si>
    <t>Updated</t>
  </si>
  <si>
    <t>2022 3rd Quarter Results (in USD Millions)</t>
  </si>
  <si>
    <t>Avid reports things a month later than everyone else for future reference</t>
  </si>
  <si>
    <t>2022 4th Quarter Results (in USD Millions)</t>
  </si>
  <si>
    <t>2023 1st Quarter Results (in USD 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</si>
</sst>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(&quot;$&quot;* #,##0.00_);_(&quot;$&quot;* \(#,##0.00\);_(&quot;$&quot;* &quot;-&quot;_);_(@_)"/>
    <numFmt numFmtId="166" formatCode="_(* #,##0.000_);_(* \(#,##0.000\);_(* &quot;-&quot;???_);_(@_)"/>
    <numFmt numFmtId="167" formatCode="_(* #,##0.00_);_(* \(#,##0.00\);_(* &quot;-&quot;???_);_(@_)"/>
  </numFmts>
  <fonts count="24" x14ac:knownFonts="1"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</font>
    <font>
      <b/>
      <sz val="15"/>
      <color theme="1"/>
      <name val="Calibri"/>
      <family val="2"/>
    </font>
    <font>
      <sz val="11"/>
      <color rgb="FF000000"/>
      <name val="Arial"/>
      <family val="2"/>
    </font>
    <font>
      <sz val="14"/>
      <color rgb="FF000000"/>
      <name val="Arial"/>
      <family val="2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1"/>
      <color rgb="FF9C0006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15" fillId="0" borderId="0" applyNumberFormat="0" applyFill="0" applyBorder="0" applyAlignment="0" applyProtection="0"/>
    <xf numFmtId="0" fontId="21" fillId="2" borderId="0" applyNumberFormat="0" applyBorder="0" applyAlignment="0" applyProtection="0"/>
  </cellStyleXfs>
  <cellXfs count="72">
    <xf numFmtId="0" fontId="0" fillId="0" borderId="0" xfId="0"/>
    <xf numFmtId="0" fontId="10" fillId="0" borderId="0" xfId="1"/>
    <xf numFmtId="0" fontId="0" fillId="0" borderId="0" xfId="1" applyFont="1"/>
    <xf numFmtId="0" fontId="11" fillId="0" borderId="0" xfId="1" applyFont="1"/>
    <xf numFmtId="0" fontId="9" fillId="0" borderId="0" xfId="1" applyFont="1"/>
    <xf numFmtId="0" fontId="11" fillId="0" borderId="1" xfId="1" applyFont="1" applyBorder="1"/>
    <xf numFmtId="165" fontId="12" fillId="0" borderId="1" xfId="2" applyNumberFormat="1" applyFont="1" applyFill="1" applyBorder="1"/>
    <xf numFmtId="165" fontId="11" fillId="0" borderId="0" xfId="1" applyNumberFormat="1" applyFont="1"/>
    <xf numFmtId="0" fontId="11" fillId="0" borderId="2" xfId="1" applyFont="1" applyBorder="1"/>
    <xf numFmtId="165" fontId="9" fillId="0" borderId="2" xfId="1" applyNumberFormat="1" applyFont="1" applyBorder="1"/>
    <xf numFmtId="165" fontId="9" fillId="0" borderId="0" xfId="1" applyNumberFormat="1" applyFont="1"/>
    <xf numFmtId="14" fontId="0" fillId="0" borderId="0" xfId="1" applyNumberFormat="1" applyFont="1"/>
    <xf numFmtId="0" fontId="12" fillId="0" borderId="1" xfId="2" applyNumberFormat="1" applyFont="1" applyFill="1" applyBorder="1"/>
    <xf numFmtId="0" fontId="11" fillId="0" borderId="2" xfId="0" applyFont="1" applyBorder="1"/>
    <xf numFmtId="165" fontId="14" fillId="0" borderId="2" xfId="0" applyNumberFormat="1" applyFont="1" applyBorder="1"/>
    <xf numFmtId="165" fontId="14" fillId="0" borderId="0" xfId="0" applyNumberFormat="1" applyFont="1"/>
    <xf numFmtId="165" fontId="13" fillId="0" borderId="0" xfId="0" applyNumberFormat="1" applyFont="1"/>
    <xf numFmtId="165" fontId="12" fillId="0" borderId="2" xfId="0" applyNumberFormat="1" applyFont="1" applyBorder="1"/>
    <xf numFmtId="165" fontId="8" fillId="0" borderId="2" xfId="1" applyNumberFormat="1" applyFont="1" applyBorder="1"/>
    <xf numFmtId="165" fontId="8" fillId="0" borderId="0" xfId="1" applyNumberFormat="1" applyFont="1"/>
    <xf numFmtId="165" fontId="11" fillId="0" borderId="0" xfId="0" applyNumberFormat="1" applyFont="1"/>
    <xf numFmtId="165" fontId="7" fillId="0" borderId="2" xfId="1" applyNumberFormat="1" applyFont="1" applyBorder="1"/>
    <xf numFmtId="165" fontId="7" fillId="0" borderId="0" xfId="1" applyNumberFormat="1" applyFont="1"/>
    <xf numFmtId="44" fontId="12" fillId="0" borderId="1" xfId="2" applyNumberFormat="1" applyFont="1" applyFill="1" applyBorder="1"/>
    <xf numFmtId="165" fontId="6" fillId="0" borderId="2" xfId="1" applyNumberFormat="1" applyFont="1" applyBorder="1"/>
    <xf numFmtId="165" fontId="6" fillId="0" borderId="0" xfId="1" applyNumberFormat="1" applyFont="1"/>
    <xf numFmtId="165" fontId="5" fillId="0" borderId="0" xfId="1" applyNumberFormat="1" applyFont="1"/>
    <xf numFmtId="0" fontId="11" fillId="0" borderId="0" xfId="0" applyFont="1"/>
    <xf numFmtId="0" fontId="4" fillId="0" borderId="2" xfId="1" applyFont="1" applyBorder="1"/>
    <xf numFmtId="0" fontId="3" fillId="0" borderId="2" xfId="1" applyFont="1" applyBorder="1"/>
    <xf numFmtId="165" fontId="2" fillId="0" borderId="1" xfId="2" applyNumberFormat="1" applyFont="1" applyFill="1" applyBorder="1"/>
    <xf numFmtId="44" fontId="1" fillId="0" borderId="1" xfId="4" applyNumberFormat="1" applyFont="1" applyFill="1" applyBorder="1"/>
    <xf numFmtId="0" fontId="11" fillId="0" borderId="2" xfId="5" applyFont="1" applyBorder="1"/>
    <xf numFmtId="0" fontId="11" fillId="0" borderId="1" xfId="5" applyFont="1" applyBorder="1"/>
    <xf numFmtId="0" fontId="5" fillId="0" borderId="0" xfId="5"/>
    <xf numFmtId="0" fontId="0" fillId="0" borderId="0" xfId="5" applyFont="1"/>
    <xf numFmtId="0" fontId="11" fillId="0" borderId="0" xfId="5" applyFont="1"/>
    <xf numFmtId="0" fontId="15" fillId="0" borderId="0" xfId="6" applyFill="1"/>
    <xf numFmtId="0" fontId="15" fillId="0" borderId="0" xfId="6"/>
    <xf numFmtId="0" fontId="16" fillId="0" borderId="0" xfId="5" applyFont="1"/>
    <xf numFmtId="3" fontId="0" fillId="0" borderId="0" xfId="0" applyNumberFormat="1"/>
    <xf numFmtId="3" fontId="17" fillId="0" borderId="0" xfId="0" applyNumberFormat="1" applyFont="1"/>
    <xf numFmtId="2" fontId="0" fillId="0" borderId="0" xfId="0" applyNumberFormat="1"/>
    <xf numFmtId="0" fontId="1" fillId="0" borderId="1" xfId="4" applyNumberFormat="1" applyFont="1" applyFill="1" applyBorder="1"/>
    <xf numFmtId="0" fontId="15" fillId="0" borderId="0" xfId="6" applyNumberFormat="1"/>
    <xf numFmtId="0" fontId="15" fillId="0" borderId="0" xfId="6" applyNumberFormat="1" applyFill="1"/>
    <xf numFmtId="0" fontId="18" fillId="0" borderId="0" xfId="0" applyFont="1"/>
    <xf numFmtId="0" fontId="14" fillId="0" borderId="0" xfId="0" applyFont="1"/>
    <xf numFmtId="0" fontId="14" fillId="0" borderId="2" xfId="0" applyFont="1" applyBorder="1"/>
    <xf numFmtId="0" fontId="13" fillId="0" borderId="0" xfId="0" applyFont="1"/>
    <xf numFmtId="0" fontId="17" fillId="0" borderId="0" xfId="0" applyFont="1"/>
    <xf numFmtId="44" fontId="19" fillId="0" borderId="1" xfId="4" applyNumberFormat="1" applyFont="1" applyFill="1" applyBorder="1"/>
    <xf numFmtId="3" fontId="20" fillId="0" borderId="0" xfId="0" applyNumberFormat="1" applyFont="1"/>
    <xf numFmtId="0" fontId="14" fillId="0" borderId="2" xfId="4" applyNumberFormat="1" applyFont="1" applyFill="1" applyBorder="1"/>
    <xf numFmtId="0" fontId="1" fillId="0" borderId="2" xfId="4" applyNumberFormat="1" applyFont="1" applyFill="1" applyBorder="1" applyAlignment="1"/>
    <xf numFmtId="44" fontId="19" fillId="0" borderId="2" xfId="4" applyNumberFormat="1" applyFont="1" applyFill="1" applyBorder="1"/>
    <xf numFmtId="0" fontId="21" fillId="2" borderId="1" xfId="7" applyNumberFormat="1" applyBorder="1"/>
    <xf numFmtId="0" fontId="21" fillId="2" borderId="2" xfId="7" applyNumberFormat="1" applyBorder="1"/>
    <xf numFmtId="166" fontId="1" fillId="0" borderId="0" xfId="4" applyNumberFormat="1" applyFont="1" applyFill="1" applyBorder="1"/>
    <xf numFmtId="166" fontId="19" fillId="0" borderId="0" xfId="4" applyNumberFormat="1" applyFont="1" applyFill="1" applyBorder="1"/>
    <xf numFmtId="166" fontId="1" fillId="0" borderId="0" xfId="0" applyNumberFormat="1" applyFont="1"/>
    <xf numFmtId="166" fontId="22" fillId="0" borderId="0" xfId="0" applyNumberFormat="1" applyFont="1"/>
    <xf numFmtId="166" fontId="1" fillId="3" borderId="0" xfId="0" applyNumberFormat="1" applyFont="1" applyFill="1"/>
    <xf numFmtId="166" fontId="22" fillId="3" borderId="0" xfId="0" applyNumberFormat="1" applyFont="1" applyFill="1"/>
    <xf numFmtId="166" fontId="1" fillId="4" borderId="0" xfId="4" applyNumberFormat="1" applyFont="1" applyFill="1" applyBorder="1"/>
    <xf numFmtId="166" fontId="22" fillId="4" borderId="0" xfId="0" applyNumberFormat="1" applyFont="1" applyFill="1"/>
    <xf numFmtId="0" fontId="0" fillId="4" borderId="0" xfId="0" applyFill="1"/>
    <xf numFmtId="167" fontId="1" fillId="0" borderId="0" xfId="4" applyNumberFormat="1" applyFont="1" applyFill="1" applyBorder="1"/>
    <xf numFmtId="167" fontId="1" fillId="3" borderId="0" xfId="0" applyNumberFormat="1" applyFont="1" applyFill="1"/>
    <xf numFmtId="2" fontId="0" fillId="4" borderId="0" xfId="0" applyNumberFormat="1" applyFill="1"/>
    <xf numFmtId="166" fontId="11" fillId="0" borderId="0" xfId="0" applyNumberFormat="1" applyFont="1"/>
    <xf numFmtId="166" fontId="11" fillId="0" borderId="0" xfId="4" applyNumberFormat="1" applyFont="1" applyFill="1" applyBorder="1"/>
  </cellXfs>
  <cellStyles count="8">
    <cellStyle name="Bad" xfId="7" builtinId="27"/>
    <cellStyle name="Currency 2" xfId="2" xr:uid="{00000000-0005-0000-0000-000000000000}"/>
    <cellStyle name="Currency 2 2" xfId="4" xr:uid="{E3D293B5-191D-E44F-AD57-34F09D2DE05D}"/>
    <cellStyle name="Hyperlink" xfId="6" builtinId="8"/>
    <cellStyle name="Normal" xfId="0" builtinId="0"/>
    <cellStyle name="Normal 2" xfId="1" xr:uid="{00000000-0005-0000-0000-000002000000}"/>
    <cellStyle name="Normal 2 2" xfId="5" xr:uid="{2A4A422E-4285-8646-8558-92C067F06112}"/>
    <cellStyle name="Percent 2" xfId="3" xr:uid="{00000000-0005-0000-0000-000003000000}"/>
  </cellStyles>
  <dxfs count="392"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6" formatCode="_(* #,##0.000_);_(* \(#,##0.000\);_(* &quot;-&quot;???_);_(@_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_(* #,##0.000_);_(* \(#,##0.000\);_(* &quot;-&quot;???_);_(@_)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7" formatCode="_(* #,##0.00_);_(* \(#,##0.00\);_(* &quot;-&quot;?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  <i val="0"/>
        <strike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</font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</font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</font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</font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</font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</font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</font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</font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</font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</font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</font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</font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165" formatCode="_(&quot;$&quot;* #,##0.00_);_(&quot;$&quot;* \(#,##0.0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165" formatCode="_(&quot;$&quot;* #,##0.00_);_(&quot;$&quot;* \(#,##0.00\);_(&quot;$&quot;* &quot;-&quot;_);_(@_)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(&quot;$&quot;* #,##0.00_);_(&quot;$&quot;* \(#,##0.00\);_(&quot;$&quot;* &quot;-&quot;_);_(@_)"/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0" formatCode="General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</dxf>
    <dxf>
      <font>
        <b val="0"/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rgb="FFFF0000"/>
        <name val="Calibri"/>
      </font>
      <numFmt numFmtId="0" formatCode="General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0" formatCode="General"/>
      <fill>
        <patternFill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7" formatCode="_(* #,##0.00_);_(* \(#,##0.00\);_(* &quot;-&quot;?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_(* #,##0.000_);_(* \(#,##0.000\);_(* &quot;-&quot;???_);_(@_)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7" formatCode="_(* #,##0.00_);_(* \(#,##0.00\);_(* &quot;-&quot;?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_(* #,##0.000_);_(* \(#,##0.000\);_(* &quot;-&quot;???_);_(@_)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167" formatCode="_(* #,##0.00_);_(* \(#,##0.00\);_(* &quot;-&quot;???_);_(@_)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libri"/>
      </font>
      <numFmt numFmtId="0" formatCode="General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microsoft.com/office/2017/10/relationships/person" Target="persons/person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te Hammeke" id="{159E59B3-4A1B-BF4C-94FF-E88AA5BE44CD}" userId="S::khammeke@vertmarkets.com::f44a8d1b-f4fe-4ed4-88b0-504f2589d1e9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1651CD0-504C-4326-9F6F-CF32D40875DB}" name="TableQ4201922232425262729283031323334" displayName="TableQ4201922232425262729283031323334" ref="A2:G4" totalsRowShown="0" headerRowDxfId="9" dataDxfId="8" tableBorderDxfId="7">
  <tableColumns count="7">
    <tableColumn id="1" xr3:uid="{308C736D-1BEC-4427-ABC6-BFF3E0F40B8A}" name="Financial Variables" dataDxfId="6"/>
    <tableColumn id="3" xr3:uid="{61AE9E95-7D1A-4346-AF37-4FF804330BF9}" name="Avid Bioservices" dataDxfId="5" dataCellStyle="Currency 2 2"/>
    <tableColumn id="4" xr3:uid="{0C1F5C50-BB3F-4E77-8DB6-413DBDF5DCE8}" name="Catalent" dataDxfId="4" dataCellStyle="Currency 2 2"/>
    <tableColumn id="10" xr3:uid="{06318ECA-587E-4415-B1F5-A4D60F9D6E6F}" name="Lonza" dataDxfId="3" dataCellStyle="Currency 2 2"/>
    <tableColumn id="9" xr3:uid="{0AA140A8-0999-4DDC-81D7-18EA4A3E666D}" name="Siegfried" dataDxfId="2" dataCellStyle="Currency 2 2"/>
    <tableColumn id="5" xr3:uid="{ECCF58FB-3B03-4306-911E-27F2A6FFAE66}" name="Wockhardt" dataDxfId="0" dataCellStyle="Currency 2 2"/>
    <tableColumn id="7" xr3:uid="{F15297E5-A663-418B-9F45-BADE1D1C43DC}" name="TOTAL" dataDxfId="1">
      <calculatedColumnFormula>SUM(TableQ42019222324252627292830313233[[#This Row],[Avid Bioservices]:[Wockhardt]])</calculatedColumnFormula>
    </tableColumn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25F2112-2536-4D17-991B-9C6A7633597A}" name="TableQ4201922232425" displayName="TableQ4201922232425" ref="A2:I4" totalsRowShown="0" headerRowDxfId="310" dataDxfId="309" tableBorderDxfId="308">
  <autoFilter ref="A2:I4" xr:uid="{00000000-0009-0000-0100-00000A000000}"/>
  <tableColumns count="9">
    <tableColumn id="1" xr3:uid="{F5319FAB-A0F5-4996-8A9D-8777877451A4}" name="Financial Variables" dataDxfId="307"/>
    <tableColumn id="3" xr3:uid="{7ACC204B-0CD4-40FF-ADA2-CE7DA1F462F4}" name="Avid Bioservices" dataDxfId="306"/>
    <tableColumn id="4" xr3:uid="{2A6B5693-C6BC-479E-BB74-D3A36A5755A0}" name="Catalent" dataDxfId="305"/>
    <tableColumn id="6" xr3:uid="{D933FC61-AEFF-4CF5-A99F-D1B5D5F8F7A2}" name="Celltrion" dataDxfId="304"/>
    <tableColumn id="10" xr3:uid="{AE54C61F-DDDE-45DF-B94B-C2F105635FD3}" name="Lonza" dataDxfId="303" dataCellStyle="Currency 2 2"/>
    <tableColumn id="11" xr3:uid="{A2AEB1DC-90B7-4852-A232-D87DF571E165}" name="Recipharm" dataDxfId="302"/>
    <tableColumn id="9" xr3:uid="{03DABF81-9D7E-4AE1-8BBB-821407614DAB}" name="Siegfried" dataDxfId="301"/>
    <tableColumn id="5" xr3:uid="{246478A7-5FA2-4EE7-ADCF-9E921B77FD44}" name="Wockhardt" dataDxfId="300"/>
    <tableColumn id="7" xr3:uid="{21E4087F-10EE-471F-93EA-93F6914F84D7}" name="TOTAL" dataDxfId="299">
      <calculatedColumnFormula>SUM(TableQ4201922232425[[#This Row],[Avid Bioservices]:[Wockhardt]])</calculatedColumnFormula>
    </tableColumn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3FDBDF0-FD01-49E3-B511-07629FD8F722}" name="TableQ42019222324" displayName="TableQ42019222324" ref="A2:I4" totalsRowShown="0" headerRowDxfId="298" dataDxfId="297" tableBorderDxfId="296">
  <autoFilter ref="A2:I4" xr:uid="{00000000-0009-0000-0100-00000A000000}"/>
  <tableColumns count="9">
    <tableColumn id="1" xr3:uid="{8C25156B-ED24-4C48-AB4F-71957BCF31B7}" name="Financial Variables" dataDxfId="295"/>
    <tableColumn id="3" xr3:uid="{2C3069ED-8508-41B7-81AE-59DB71EA40E1}" name="Avid Bioservices" dataDxfId="294"/>
    <tableColumn id="4" xr3:uid="{49CCD380-894B-4F92-BA3C-36E05D831BCD}" name="Catalent" dataDxfId="293"/>
    <tableColumn id="6" xr3:uid="{B5786E4C-DBE5-4563-AAE3-449E591C3D24}" name="Celltrion" dataDxfId="292"/>
    <tableColumn id="10" xr3:uid="{71A605F0-794A-4E0E-AD81-51A1016F7DD4}" name="Lonza" dataDxfId="291" dataCellStyle="Currency 2 2"/>
    <tableColumn id="11" xr3:uid="{E7234D7B-F7B0-4943-B106-DCDF9FB2F44A}" name="Recipharm" dataDxfId="290"/>
    <tableColumn id="9" xr3:uid="{861DB542-E78B-4C58-AB24-BBE025B0560D}" name="Siegfried" dataDxfId="289"/>
    <tableColumn id="5" xr3:uid="{A9FC7214-F8AB-4DC6-A669-8EC4B70A9522}" name="Wockhardt" dataDxfId="288"/>
    <tableColumn id="7" xr3:uid="{9B916779-64CE-4883-8E6F-127717C200CB}" name="TOTAL" dataDxfId="287">
      <calculatedColumnFormula>SUM(TableQ42019222324[[#This Row],[Avid Bioservices]:[Wockhardt]])</calculatedColumnFormula>
    </tableColumn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87D4290-0CC2-471B-BB81-748337C938F6}" name="TableQ420192223" displayName="TableQ420192223" ref="A2:I4" totalsRowShown="0" headerRowDxfId="286" dataDxfId="285" tableBorderDxfId="284">
  <autoFilter ref="A2:I4" xr:uid="{00000000-0009-0000-0100-00000A000000}"/>
  <tableColumns count="9">
    <tableColumn id="1" xr3:uid="{78F0A591-08E8-4F74-80B1-6B36389105A8}" name="Financial Variables" dataDxfId="283"/>
    <tableColumn id="3" xr3:uid="{F2C615E3-B6B7-411B-AA58-9EF56772855E}" name="Avid Bioservices" dataDxfId="282"/>
    <tableColumn id="4" xr3:uid="{402B8574-4825-485A-9A35-A08C40FA331E}" name="Catalent" dataDxfId="281"/>
    <tableColumn id="6" xr3:uid="{AC10139E-1E83-4696-85AB-1AFD78006A5A}" name="Celltrion" dataDxfId="280"/>
    <tableColumn id="10" xr3:uid="{588DD75B-B5B0-4E19-91DC-7B5C93BB7434}" name="Lonza" dataDxfId="279" dataCellStyle="Currency 2 2"/>
    <tableColumn id="11" xr3:uid="{D357315B-AC5B-44A5-8DEE-AC5360F4D0FD}" name="Recipharm" dataDxfId="278"/>
    <tableColumn id="9" xr3:uid="{AA56610C-8D61-4BC1-A592-072C31191230}" name="Siegfried" dataDxfId="277"/>
    <tableColumn id="5" xr3:uid="{38166384-01AB-49DD-B598-1E91FCCD9DC2}" name="Wockhardt" dataDxfId="276"/>
    <tableColumn id="7" xr3:uid="{5DE05C12-4E0B-460A-BD29-8EE025D31396}" name="TOTAL" dataDxfId="275">
      <calculatedColumnFormula>SUM(TableQ420192223[[#This Row],[Avid Bioservices]:[Wockhardt]])</calculatedColumnFormula>
    </tableColumn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C0B2F67-D289-4AFD-9546-F5ADCF0840DE}" name="TableQ4201922" displayName="TableQ4201922" ref="A2:I4" totalsRowShown="0" headerRowDxfId="274" dataDxfId="273" tableBorderDxfId="272">
  <autoFilter ref="A2:I4" xr:uid="{00000000-0009-0000-0100-00000A000000}"/>
  <tableColumns count="9">
    <tableColumn id="1" xr3:uid="{4B5ACBC5-DCD3-4FE5-AEB1-561CC6CAB4F2}" name="Financial Variables" dataDxfId="271"/>
    <tableColumn id="3" xr3:uid="{B3F3BC4E-8F09-4BBF-B899-DDD6E5A36403}" name="Avid Bioservices" dataDxfId="270"/>
    <tableColumn id="4" xr3:uid="{A4F2FFCE-1989-4A29-B65C-A0D53C1F6576}" name="Catalent" dataDxfId="269"/>
    <tableColumn id="6" xr3:uid="{33EBAE3B-9498-4682-BC4F-419E06DBF60C}" name="Celltrion" dataDxfId="268"/>
    <tableColumn id="10" xr3:uid="{1EB7ACF5-D377-4BD1-B761-EC7090111264}" name="Lonza" dataDxfId="267" dataCellStyle="Currency 2 2"/>
    <tableColumn id="11" xr3:uid="{54FEFD8B-78E2-4855-917C-8B99C52B015D}" name="Recipharm" dataDxfId="266"/>
    <tableColumn id="9" xr3:uid="{7A0510C6-5309-4012-A557-A3825C8048B8}" name="Siegfried" dataDxfId="265"/>
    <tableColumn id="5" xr3:uid="{FB1144D2-CCD0-48A7-9CB6-FE5E620BB09A}" name="Wockhardt" dataDxfId="264"/>
    <tableColumn id="7" xr3:uid="{9C60A7E7-FA35-483F-8411-0F919B6E975C}" name="TOTAL" dataDxfId="263">
      <calculatedColumnFormula>SUM(TableQ4201922[[#This Row],[Avid Bioservices]:[Wockhardt]])</calculatedColumnFormula>
    </tableColumn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B340798-83D4-4A31-83E9-1353579107EA}" name="TableQ42019" displayName="TableQ42019" ref="A2:J4" totalsRowShown="0" headerRowDxfId="262" dataDxfId="261" tableBorderDxfId="260">
  <autoFilter ref="A2:J4" xr:uid="{00000000-0009-0000-0100-00000A000000}"/>
  <tableColumns count="10">
    <tableColumn id="1" xr3:uid="{1C9826B4-AB6F-408D-ABBE-8313593660B1}" name="Financial Variables" dataDxfId="259"/>
    <tableColumn id="3" xr3:uid="{549BAFC3-8CF2-4177-83DA-645ABEE36336}" name="Avid Bioservices" dataDxfId="258"/>
    <tableColumn id="2" xr3:uid="{06EA3033-EDBE-4203-A183-9EAEA119328A}" name="Cambrex" dataDxfId="257"/>
    <tableColumn id="4" xr3:uid="{AE31883A-BE77-48BF-95E4-1EC1B46B9559}" name="Catalent" dataDxfId="256"/>
    <tableColumn id="6" xr3:uid="{67CDE2CC-C688-4979-A342-46AB975015F1}" name="Celltrion" dataDxfId="255"/>
    <tableColumn id="10" xr3:uid="{B49A3801-719E-4BCC-BBCA-A874E21500CC}" name="Lonza" dataDxfId="254" dataCellStyle="Currency 2 2"/>
    <tableColumn id="11" xr3:uid="{7D82A620-BA5E-4275-8CA0-4DE02AACE91B}" name="Recipharm" dataDxfId="253"/>
    <tableColumn id="9" xr3:uid="{994F0129-31F1-4347-9F2B-A05ACF40BF01}" name="Siegfried" dataDxfId="252"/>
    <tableColumn id="5" xr3:uid="{646AFBBE-BA62-47E3-B61F-8D59CB54AA0B}" name="Wockhardt" dataDxfId="251"/>
    <tableColumn id="7" xr3:uid="{E00EC051-FC41-4554-9D82-0F950587D786}" name="TOTAL" dataDxfId="250">
      <calculatedColumnFormula>SUM(TableQ42019[[#This Row],[Avid Bioservices]:[Wockhardt]])</calculatedColumnFormula>
    </tableColumn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26FCC2D-2EBF-485C-B514-D96741AD2D57}" name="TableQ2201920" displayName="TableQ2201920" ref="A2:J4" totalsRowShown="0" headerRowDxfId="249" dataDxfId="248" tableBorderDxfId="247">
  <autoFilter ref="A2:J4" xr:uid="{00000000-0009-0000-0100-00000A000000}"/>
  <tableColumns count="10">
    <tableColumn id="1" xr3:uid="{C011ED1D-379E-4F22-AEB2-78BAC2D3FC3C}" name="Financial Variables" dataDxfId="246"/>
    <tableColumn id="3" xr3:uid="{F509F3F8-4048-45F4-A2F2-047FB609CEFD}" name="Avid Bioservices" dataDxfId="245"/>
    <tableColumn id="2" xr3:uid="{23F4A542-9AAD-481A-8EC4-58940EA97248}" name="Cambrex" dataDxfId="244"/>
    <tableColumn id="4" xr3:uid="{B644D5CB-9A51-4D44-BC1D-AC41FFB928AE}" name="Catalent" dataDxfId="243"/>
    <tableColumn id="6" xr3:uid="{6A92FB49-A901-415A-882B-C252E5F15944}" name="Celltrion" dataDxfId="242"/>
    <tableColumn id="10" xr3:uid="{E383B616-0D4C-449F-8FEC-18FEB6D3F9FB}" name="Lonza" dataDxfId="241" dataCellStyle="Currency 2 2"/>
    <tableColumn id="11" xr3:uid="{BEE14BB7-2F86-4186-BB91-8DE3C87E205D}" name="Recipharm" dataDxfId="240"/>
    <tableColumn id="9" xr3:uid="{40505088-4682-40A9-857C-9D35809BD0CC}" name="Siegfried" dataDxfId="239"/>
    <tableColumn id="5" xr3:uid="{F07A6533-ADD8-4AFC-83AD-FAF7AF429243}" name="Wockhardt" dataDxfId="238"/>
    <tableColumn id="7" xr3:uid="{205360B4-57ED-4355-8FA3-D7B59E28FC63}" name="TOTAL" dataDxfId="237">
      <calculatedColumnFormula>SUM(TableQ2201920[[#This Row],[Avid Bioservices]:[Wockhardt]])</calculatedColumnFormula>
    </tableColumn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3F7DA16-C2C2-41E9-83F7-925852D67B3F}" name="TableQ22019" displayName="TableQ22019" ref="A2:J4" totalsRowShown="0" headerRowDxfId="236" dataDxfId="235" tableBorderDxfId="234">
  <autoFilter ref="A2:J4" xr:uid="{00000000-0009-0000-0100-00000A000000}"/>
  <tableColumns count="10">
    <tableColumn id="1" xr3:uid="{A6226B39-E518-47F1-B1F7-866D0FEE3903}" name="Financial Variables" dataDxfId="233"/>
    <tableColumn id="3" xr3:uid="{04B65710-3515-4D8D-93B2-4421ACE230A5}" name="Avid Bioservices" dataDxfId="232"/>
    <tableColumn id="2" xr3:uid="{5B2321B7-B064-480C-8A91-D28D22494589}" name="Cambrex" dataDxfId="231"/>
    <tableColumn id="4" xr3:uid="{64D77E96-D7CC-46C8-B7AB-31C034575499}" name="Catalent" dataDxfId="230"/>
    <tableColumn id="6" xr3:uid="{667FF145-2352-488C-8090-F34B41E1AC4B}" name="Celltrion" dataDxfId="229"/>
    <tableColumn id="10" xr3:uid="{00E0EA0B-F0D5-4B96-AA98-DDE738841FC2}" name="Lonza" dataDxfId="228"/>
    <tableColumn id="11" xr3:uid="{6871EE7F-88D7-4086-A7DC-FAB82945EF0D}" name="Recipharm" dataDxfId="227"/>
    <tableColumn id="9" xr3:uid="{51D7D4A5-C3A0-4134-B76A-C96291AD64C7}" name="Siegfried" dataDxfId="226"/>
    <tableColumn id="5" xr3:uid="{A4466621-90F2-4B62-9507-988AFDFEEC1D}" name="Wockhardt" dataDxfId="225"/>
    <tableColumn id="7" xr3:uid="{739ACC86-1349-4F44-818C-6E8FA0266D06}" name="TOTAL" dataDxfId="224">
      <calculatedColumnFormula>SUM(TableQ22019[[#This Row],[Avid Bioservices]:[Wockhardt]])</calculatedColumnFormula>
    </tableColumn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C8BBA8A-9E55-AF49-B3BA-E5D40C6D3A12}" name="TableQ12019" displayName="TableQ12019" ref="A2:J4" totalsRowShown="0" headerRowDxfId="223" dataDxfId="222" tableBorderDxfId="221">
  <autoFilter ref="A2:J4" xr:uid="{00000000-0009-0000-0100-00000A000000}"/>
  <tableColumns count="10">
    <tableColumn id="1" xr3:uid="{3EA924D1-E549-43DD-8FDD-802C845B5B60}" name="Financial Variables" dataDxfId="220"/>
    <tableColumn id="3" xr3:uid="{0A4B8E35-A32E-45F8-9710-2BCFCA087A97}" name="Avid Bioservices" dataDxfId="219"/>
    <tableColumn id="2" xr3:uid="{E7CCFC3A-504F-41F5-8A26-05416A71B535}" name="Cambrex" dataDxfId="218"/>
    <tableColumn id="4" xr3:uid="{3CEFFBB2-BC13-44E8-A6E7-7FFCA9CD845C}" name="Catalent" dataDxfId="217"/>
    <tableColumn id="6" xr3:uid="{069098D4-FEB3-4B05-882A-5167A3BDB20A}" name="Celltrion" dataDxfId="216"/>
    <tableColumn id="10" xr3:uid="{B64C2FD4-DD81-4412-A9CB-3E2F89331BB5}" name="Lonza" dataDxfId="215"/>
    <tableColumn id="11" xr3:uid="{D464FC30-2D05-4352-9DA1-8C4E1EA715BA}" name="Recipharm" dataDxfId="214"/>
    <tableColumn id="9" xr3:uid="{7861F8F3-9AD7-4406-A84D-9A1EF0B70638}" name="Siegfried" dataDxfId="213"/>
    <tableColumn id="5" xr3:uid="{DF39CBB0-233C-4AD2-BDC7-A3CA99589420}" name="Wockhardt" dataDxfId="212"/>
    <tableColumn id="7" xr3:uid="{3858684C-5DCE-4BDA-AD94-607DFAFB98B1}" name="TOTAL" dataDxfId="211">
      <calculatedColumnFormula>SUM(TableQ12019[[#This Row],[Avid Bioservices]:[Wockhardt]])</calculatedColumnFormula>
    </tableColumn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EB63BCB-A750-284D-BBE5-614586373E35}" name="Table638101112131415352346891011121314151617" displayName="Table638101112131415352346891011121314151617" ref="A2:J4" totalsRowShown="0" headerRowDxfId="210" dataDxfId="209" tableBorderDxfId="208">
  <autoFilter ref="A2:J4" xr:uid="{00000000-0009-0000-0100-00000A000000}"/>
  <tableColumns count="10">
    <tableColumn id="1" xr3:uid="{449489EA-0213-B24E-AEAE-4ABF546C43E4}" name="Financial Variables" dataDxfId="207"/>
    <tableColumn id="3" xr3:uid="{4546468A-E832-0444-8AF1-5699CE427206}" name="Avid Bioservices" dataDxfId="206"/>
    <tableColumn id="2" xr3:uid="{AADA3281-EB6C-FF40-9821-22A65C1909A3}" name="Cambrex" dataDxfId="205"/>
    <tableColumn id="4" xr3:uid="{1078BEB4-19B0-0243-B431-3ABFD0B1F6BE}" name="Catalent" dataDxfId="204"/>
    <tableColumn id="6" xr3:uid="{E3995E33-137B-B840-B2F7-4DC5803CEEFB}" name="Celltrion" dataDxfId="203"/>
    <tableColumn id="10" xr3:uid="{A4E07917-E78E-A94D-9CB5-E6AF6127CA59}" name="Lonza" dataDxfId="202"/>
    <tableColumn id="11" xr3:uid="{CC2EEBF4-51A9-5341-AFB8-CAFDA0B0018B}" name="Recipharm" dataDxfId="201"/>
    <tableColumn id="9" xr3:uid="{BA24053E-FAF3-3240-B7DE-52DF9A50D519}" name="Siegfried" dataDxfId="200"/>
    <tableColumn id="5" xr3:uid="{D94241BA-9A66-9B47-9DED-01F685F9D3EE}" name="Wockhardt" dataDxfId="199"/>
    <tableColumn id="7" xr3:uid="{F7395E80-66EB-1E45-A0F2-D63B666280CF}" name="TOTAL" dataDxfId="198">
      <calculatedColumnFormula>SUM(Table638101112131415352346891011121314151617[[#This Row],[Avid Bioservices]:[Wockhardt]])</calculatedColumnFormula>
    </tableColumn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5A02743-E778-AB4E-B20F-3A072CFB8BF2}" name="Table6381011121314153523468910111213141516" displayName="Table6381011121314153523468910111213141516" ref="A2:J4" totalsRowShown="0" headerRowDxfId="197" dataDxfId="196" tableBorderDxfId="195">
  <autoFilter ref="A2:J4" xr:uid="{00000000-0009-0000-0100-00000A000000}"/>
  <tableColumns count="10">
    <tableColumn id="1" xr3:uid="{EB31CB54-3A17-354C-A701-7B16E0460B0C}" name="Financial Variables" dataDxfId="194"/>
    <tableColumn id="3" xr3:uid="{727F2CC3-B817-BD4E-8342-3B2BA59DCC64}" name="Avid Bioservices" dataDxfId="193"/>
    <tableColumn id="2" xr3:uid="{50294CA7-DFE5-EA40-A0F7-B60C0D1D53FE}" name="Cambrex" dataDxfId="192"/>
    <tableColumn id="4" xr3:uid="{0CAFC6C9-5778-2142-9C48-58C1E1773ECB}" name="Catalent" dataDxfId="191"/>
    <tableColumn id="6" xr3:uid="{815B824A-3A4E-484D-BCD4-D922E3AFB2BC}" name="Celltrion" dataDxfId="190"/>
    <tableColumn id="10" xr3:uid="{DEAFACB8-2E4D-EA41-B4E7-E5D5A59B7C87}" name="Lonza" dataDxfId="189"/>
    <tableColumn id="11" xr3:uid="{E71D2B50-96D2-CA41-BE06-D1C6B34FDF94}" name="Recipharm" dataDxfId="188"/>
    <tableColumn id="9" xr3:uid="{F5F72AEC-2970-1047-B2F0-BE34043F2C1D}" name="Siegfried" dataDxfId="187"/>
    <tableColumn id="5" xr3:uid="{C5ABF2B0-A754-8340-BDF8-1C3E27AB9E74}" name="Wockhardt" dataDxfId="186"/>
    <tableColumn id="7" xr3:uid="{3EC5787E-A468-2246-9BCB-8A924FC667F5}" name="TOTAL" dataDxfId="185" dataCellStyle="Currency 2">
      <calculatedColumnFormula>SUM(Table6381011121314153523468910111213141516[[#This Row],[Avid Bioservices]:[Wockhardt]])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D740AF62-EC70-42B1-B51C-764FCB3D241C}" name="TableQ42019222324252627292830313233" displayName="TableQ42019222324252627292830313233" ref="A2:G4" totalsRowShown="0" headerRowDxfId="391" dataDxfId="390" tableBorderDxfId="389">
  <tableColumns count="7">
    <tableColumn id="1" xr3:uid="{00C9B2D3-4648-40D3-A552-6D47729FF340}" name="Financial Variables" dataDxfId="388"/>
    <tableColumn id="3" xr3:uid="{B7245A9B-62B8-4002-A3E5-2B1573CBD8BD}" name="Avid Bioservices" dataDxfId="387" dataCellStyle="Currency 2 2"/>
    <tableColumn id="4" xr3:uid="{150E0F8F-8EB2-4B61-9D02-C80B2FFA1571}" name="Catalent" dataDxfId="386" dataCellStyle="Currency 2 2"/>
    <tableColumn id="10" xr3:uid="{6130C595-3050-4370-B77F-D0BEB5B51AE8}" name="Lonza" dataDxfId="385" dataCellStyle="Currency 2 2"/>
    <tableColumn id="9" xr3:uid="{9EA05CEA-4445-4812-8074-E987C9301903}" name="Siegfried" dataDxfId="384" dataCellStyle="Currency 2 2"/>
    <tableColumn id="5" xr3:uid="{5757DEF7-E8C5-4609-B2CA-190BE9B8BFBA}" name="Wockhardt" dataDxfId="383"/>
    <tableColumn id="7" xr3:uid="{ADF3627F-4692-4D72-BE1D-10AFAC6A72F5}" name="TOTAL" dataDxfId="382">
      <calculatedColumnFormula>SUM(TableQ42019222324252627292830313233[[#This Row],[Avid Bioservices]:[Wockhardt]])</calculatedColumnFormula>
    </tableColumn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6FE4076-6198-364D-BF3A-085EBADF20ED}" name="Table63810111213141535234689101112131415" displayName="Table63810111213141535234689101112131415" ref="A2:J4" totalsRowShown="0" headerRowDxfId="184" dataDxfId="183" tableBorderDxfId="182">
  <autoFilter ref="A2:J4" xr:uid="{00000000-0009-0000-0100-00000A000000}"/>
  <tableColumns count="10">
    <tableColumn id="1" xr3:uid="{C1D4D2DE-C2F3-A243-89BA-C07663D0EC34}" name="Financial Variables" dataDxfId="181"/>
    <tableColumn id="3" xr3:uid="{EAB7FED0-9055-3144-AE0A-110415F1D7CB}" name="Avid Bioservices" dataDxfId="180"/>
    <tableColumn id="2" xr3:uid="{178562C2-24E3-EE4F-A09F-3601401C630C}" name="Cambrex" dataDxfId="179"/>
    <tableColumn id="4" xr3:uid="{F538AE90-2890-0641-984E-BC616E8F0931}" name="Catalent" dataDxfId="178"/>
    <tableColumn id="6" xr3:uid="{3B2ABC92-D48E-A444-A8E6-C55724BB5B37}" name="Celltrion" dataDxfId="177"/>
    <tableColumn id="10" xr3:uid="{BA7D920D-F3EF-CD43-8DD8-9704163F0CEA}" name="Lonza" dataDxfId="176"/>
    <tableColumn id="11" xr3:uid="{68ED518B-F55A-F341-AC86-E2DC8B881BDF}" name="Recipharm" dataDxfId="175"/>
    <tableColumn id="9" xr3:uid="{FF5D35BB-72D7-6540-AA59-8E53416AB522}" name="Siegfried" dataDxfId="174"/>
    <tableColumn id="5" xr3:uid="{14F6005D-5EC2-8E43-A82E-308CD3A5A751}" name="Wockhardt" dataDxfId="173"/>
    <tableColumn id="7" xr3:uid="{C400F314-89C3-964A-8CD4-90ECCBECB1BD}" name="TOTAL" dataDxfId="172">
      <calculatedColumnFormula>SUM(Table63810111213141535234689101112131415[[#This Row],[Avid Bioservices]:[Wockhardt]])</calculatedColumnFormula>
    </tableColumn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D283565-D885-274C-9698-3F695E90B12D}" name="Table638101112131415352346891011121314" displayName="Table638101112131415352346891011121314" ref="A2:J4" totalsRowShown="0" headerRowDxfId="171" dataDxfId="170" tableBorderDxfId="169">
  <autoFilter ref="A2:J4" xr:uid="{00000000-0009-0000-0100-00000A000000}"/>
  <tableColumns count="10">
    <tableColumn id="1" xr3:uid="{18C2CD97-EB81-A045-AD9F-0610CB037398}" name="Financial Variables" dataDxfId="168"/>
    <tableColumn id="3" xr3:uid="{CAD7056C-7EC6-F744-BA44-EE2E5BA1C2B3}" name="Avid Bioservices" dataDxfId="167"/>
    <tableColumn id="2" xr3:uid="{34C0FFC8-E8A1-C445-BCD9-00ADB0E5DA23}" name="Cambrex" dataDxfId="166"/>
    <tableColumn id="4" xr3:uid="{1AAB12D3-DC1A-1E4A-8E64-F68905D9513B}" name="Catalent" dataDxfId="165"/>
    <tableColumn id="6" xr3:uid="{6B88C1DA-F2DF-3A4A-9A0D-B9FCAA801D60}" name="Celltrion" dataDxfId="164"/>
    <tableColumn id="10" xr3:uid="{C647750B-359D-0546-921C-FA511896E348}" name="Lonza" dataDxfId="163"/>
    <tableColumn id="11" xr3:uid="{CC94A727-7866-3E47-9385-90B10FFD7FBC}" name="Recipharm" dataDxfId="162"/>
    <tableColumn id="9" xr3:uid="{F4B5CE2E-1096-7A4E-B2B8-EAD52199DB32}" name="Siegfried" dataDxfId="161"/>
    <tableColumn id="5" xr3:uid="{AE98C4F0-46DD-0645-8795-7B441CCBFE66}" name="Wockhardt" dataDxfId="160"/>
    <tableColumn id="7" xr3:uid="{7FC084F5-9184-6C46-AD64-958F99E9EC33}" name="TOTAL" dataDxfId="159">
      <calculatedColumnFormula>SUM(Table638101112131415352346891011121314[[#This Row],[Avid Bioservices]:[Wockhardt]])</calculatedColumnFormula>
    </tableColumn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EA8F03C-3843-BC4A-A751-11B296C3CF45}" name="Table6381011121314153523468910111213" displayName="Table6381011121314153523468910111213" ref="A2:J4" totalsRowShown="0" headerRowDxfId="158" dataDxfId="157" tableBorderDxfId="156">
  <autoFilter ref="A2:J4" xr:uid="{00000000-0009-0000-0100-00000A000000}"/>
  <tableColumns count="10">
    <tableColumn id="1" xr3:uid="{EDDD7032-7406-524E-BF53-BA04585568C7}" name="Financial Variables" dataDxfId="155"/>
    <tableColumn id="3" xr3:uid="{F63CC818-6533-1049-AC57-FBD615BAF20D}" name="Avid Bioservices" dataDxfId="154"/>
    <tableColumn id="2" xr3:uid="{34E107AF-242D-264F-B5D9-04CB0B35996F}" name="Cambrex" dataDxfId="153"/>
    <tableColumn id="4" xr3:uid="{4B0D27E3-86D7-E64B-BC76-FDE47CA0BC32}" name="Catalent" dataDxfId="152"/>
    <tableColumn id="6" xr3:uid="{AD3C74A8-02AC-0B45-B258-B2445B6819A5}" name="Celltrion" dataDxfId="151"/>
    <tableColumn id="10" xr3:uid="{102C2C58-B9DC-F640-BEF4-02BB56187E29}" name="Lonza" dataDxfId="150"/>
    <tableColumn id="11" xr3:uid="{D328C6C4-EE13-D84A-B526-87CC8C921E4E}" name="Recipharm" dataDxfId="149"/>
    <tableColumn id="9" xr3:uid="{3E25A303-27A6-E948-BC94-883884294178}" name="Siegfried" dataDxfId="148"/>
    <tableColumn id="5" xr3:uid="{5DB1F0F2-770B-7C47-B0D0-DFF3822A9B9F}" name="Wockhardt" dataDxfId="147"/>
    <tableColumn id="7" xr3:uid="{9CBE79F2-19D6-1249-83F6-42F11494C53E}" name="TOTAL" dataDxfId="146">
      <calculatedColumnFormula>SUM(Table6381011121314153523468910111213[[#This Row],[Avid Bioservices]:[Wockhardt]])</calculatedColumnFormula>
    </tableColumn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4F106C7-0352-5842-ADE1-4E7FBBE3E564}" name="Table63810111213141535234689101112" displayName="Table63810111213141535234689101112" ref="A2:J4" totalsRowShown="0" headerRowDxfId="145" dataDxfId="144" tableBorderDxfId="143">
  <autoFilter ref="A2:J4" xr:uid="{00000000-0009-0000-0100-00000A000000}"/>
  <tableColumns count="10">
    <tableColumn id="1" xr3:uid="{FA2AFB58-2E3E-6C46-8085-D5066A941F16}" name="Financial Variables" dataDxfId="142"/>
    <tableColumn id="3" xr3:uid="{C613E176-77B8-2743-801F-9406BE8F7B66}" name="Avid Bioservices" dataDxfId="141"/>
    <tableColumn id="2" xr3:uid="{0761E1AD-481C-2B4A-BC14-F068578C4F9D}" name="Cambrex" dataDxfId="140"/>
    <tableColumn id="4" xr3:uid="{66ADBF08-B6C3-9D4B-BB2C-0A756075FD53}" name="Catalent" dataDxfId="139"/>
    <tableColumn id="6" xr3:uid="{53549784-848F-1B43-819A-FFE25C28B783}" name="Celltrion" dataDxfId="138"/>
    <tableColumn id="10" xr3:uid="{BEFCA81E-0C60-B143-9706-C166E625EA99}" name="Lonza" dataDxfId="137"/>
    <tableColumn id="11" xr3:uid="{18F79AC4-F0DE-4345-9279-B93566D44AE8}" name="Recipharm" dataDxfId="136"/>
    <tableColumn id="9" xr3:uid="{AC837C5B-1624-1149-BA68-B1752BFFAC3E}" name="Siegfried" dataDxfId="135"/>
    <tableColumn id="5" xr3:uid="{47DFEF98-6130-C742-A0D9-F83565B1E657}" name="Wockhardt" dataDxfId="134"/>
    <tableColumn id="7" xr3:uid="{10A025E3-FDFE-144B-922B-2968847240AB}" name="TOTAL" dataDxfId="133">
      <calculatedColumnFormula>SUM(Table63810111213141535234689101112[[#This Row],[Avid Bioservices]:[Wockhardt]])</calculatedColumnFormula>
    </tableColumn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e638101112131415352346891011" displayName="Table638101112131415352346891011" ref="A2:J4" totalsRowShown="0" headerRowDxfId="132" dataDxfId="131" tableBorderDxfId="130">
  <autoFilter ref="A2:J4" xr:uid="{00000000-0009-0000-0100-00000A000000}"/>
  <tableColumns count="10">
    <tableColumn id="1" xr3:uid="{00000000-0010-0000-0000-000001000000}" name="Financial Variables" dataDxfId="129"/>
    <tableColumn id="3" xr3:uid="{910A2558-03CF-6D4B-B8B9-8AD42ED18CF4}" name="Avid Bioservices" dataDxfId="128"/>
    <tableColumn id="2" xr3:uid="{5DA9E232-565B-A549-9467-4AB03A575A34}" name="Cambrex" dataDxfId="127"/>
    <tableColumn id="4" xr3:uid="{00000000-0010-0000-0000-000004000000}" name="Catalent" dataDxfId="126"/>
    <tableColumn id="6" xr3:uid="{00000000-0010-0000-0000-000006000000}" name="Celltrion" dataDxfId="125"/>
    <tableColumn id="10" xr3:uid="{00000000-0010-0000-0000-00000A000000}" name="Lonza" dataDxfId="124"/>
    <tableColumn id="11" xr3:uid="{00000000-0010-0000-0000-00000B000000}" name="Recipharm" dataDxfId="123"/>
    <tableColumn id="9" xr3:uid="{00000000-0010-0000-0000-000009000000}" name="Siegfried" dataDxfId="122"/>
    <tableColumn id="5" xr3:uid="{00000000-0010-0000-0000-000005000000}" name="Wockhardt" dataDxfId="121"/>
    <tableColumn id="7" xr3:uid="{00000000-0010-0000-0000-000007000000}" name="TOTAL" dataDxfId="120">
      <calculatedColumnFormula>SUM(#REF!)</calculatedColumnFormula>
    </tableColumn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le6381011121314153523468910" displayName="Table6381011121314153523468910" ref="A2:K4" totalsRowShown="0" headerRowDxfId="119" dataDxfId="118" tableBorderDxfId="117">
  <autoFilter ref="A2:K4" xr:uid="{00000000-0009-0000-0100-000009000000}"/>
  <tableColumns count="11">
    <tableColumn id="1" xr3:uid="{00000000-0010-0000-0100-000001000000}" name="Financial Variables" dataDxfId="116"/>
    <tableColumn id="8" xr3:uid="{1D61F992-EB2C-DF45-ABE8-CC4D6E8C9A03}" name="Avid Bioservices" dataDxfId="115"/>
    <tableColumn id="2" xr3:uid="{61A579AA-4E49-C541-B4ED-C4F2CDCE921B}" name="Cambrex" dataDxfId="114"/>
    <tableColumn id="3" xr3:uid="{00000000-0010-0000-0100-000003000000}" name="AMRI" dataDxfId="113"/>
    <tableColumn id="4" xr3:uid="{00000000-0010-0000-0100-000004000000}" name="Catalent" dataDxfId="112"/>
    <tableColumn id="6" xr3:uid="{00000000-0010-0000-0100-000006000000}" name="Celltrion" dataDxfId="111"/>
    <tableColumn id="10" xr3:uid="{00000000-0010-0000-0100-00000A000000}" name="Lonza" dataDxfId="110"/>
    <tableColumn id="11" xr3:uid="{00000000-0010-0000-0100-00000B000000}" name="Recipharm" dataDxfId="109"/>
    <tableColumn id="9" xr3:uid="{00000000-0010-0000-0100-000009000000}" name="Siegfried" dataDxfId="108"/>
    <tableColumn id="5" xr3:uid="{00000000-0010-0000-0100-000005000000}" name="Wockhardt" dataDxfId="107"/>
    <tableColumn id="7" xr3:uid="{00000000-0010-0000-0100-000007000000}" name="TOTAL" dataDxfId="106">
      <calculatedColumnFormula>SUM(Table6381011121314153523468910[[#This Row],[Avid Bioservices]:[Wockhardt]])</calculatedColumnFormula>
    </tableColumn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able63810111213141535234689" displayName="Table63810111213141535234689" ref="A2:I4" totalsRowShown="0" headerRowDxfId="105" dataDxfId="104" tableBorderDxfId="103">
  <autoFilter ref="A2:I4" xr:uid="{00000000-0009-0000-0100-000008000000}"/>
  <tableColumns count="9">
    <tableColumn id="1" xr3:uid="{00000000-0010-0000-0200-000001000000}" name="Financial Variables" dataDxfId="102"/>
    <tableColumn id="3" xr3:uid="{00000000-0010-0000-0200-000003000000}" name="AMRI" dataDxfId="101"/>
    <tableColumn id="4" xr3:uid="{00000000-0010-0000-0200-000004000000}" name="Catalent" dataDxfId="100"/>
    <tableColumn id="6" xr3:uid="{00000000-0010-0000-0200-000006000000}" name="Celltrion" dataDxfId="99"/>
    <tableColumn id="10" xr3:uid="{00000000-0010-0000-0200-00000A000000}" name="Lonza" dataDxfId="98"/>
    <tableColumn id="11" xr3:uid="{00000000-0010-0000-0200-00000B000000}" name="Recipharm" dataDxfId="97"/>
    <tableColumn id="9" xr3:uid="{00000000-0010-0000-0200-000009000000}" name="Siegfried" dataDxfId="96"/>
    <tableColumn id="5" xr3:uid="{00000000-0010-0000-0200-000005000000}" name="Wockhardt" dataDxfId="95"/>
    <tableColumn id="7" xr3:uid="{00000000-0010-0000-0200-000007000000}" name="TOTAL" dataDxfId="94">
      <calculatedColumnFormula>SUM(Table63810111213141535234689[[#This Row],[AMRI]:[Wockhardt]])</calculatedColumnFormula>
    </tableColumn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6381011121314153523468" displayName="Table6381011121314153523468" ref="A2:I4" totalsRowShown="0" headerRowDxfId="93" dataDxfId="92" tableBorderDxfId="91">
  <autoFilter ref="A2:I4" xr:uid="{00000000-0009-0000-0100-000007000000}"/>
  <tableColumns count="9">
    <tableColumn id="1" xr3:uid="{00000000-0010-0000-0300-000001000000}" name="Financial Variables" dataDxfId="90"/>
    <tableColumn id="3" xr3:uid="{00000000-0010-0000-0300-000003000000}" name="AMRI" dataDxfId="89"/>
    <tableColumn id="4" xr3:uid="{00000000-0010-0000-0300-000004000000}" name="Catalent" dataDxfId="88"/>
    <tableColumn id="6" xr3:uid="{00000000-0010-0000-0300-000006000000}" name="Celltrion" dataDxfId="87"/>
    <tableColumn id="10" xr3:uid="{00000000-0010-0000-0300-00000A000000}" name="Lonza" dataDxfId="86"/>
    <tableColumn id="11" xr3:uid="{00000000-0010-0000-0300-00000B000000}" name="Recipharm" dataDxfId="85"/>
    <tableColumn id="9" xr3:uid="{00000000-0010-0000-0300-000009000000}" name="Siegfried" dataDxfId="84"/>
    <tableColumn id="5" xr3:uid="{00000000-0010-0000-0300-000005000000}" name="Wockhardt" dataDxfId="83"/>
    <tableColumn id="7" xr3:uid="{00000000-0010-0000-0300-000007000000}" name="TOTAL" dataDxfId="82">
      <calculatedColumnFormula>SUM(Table6381011121314153523468[[#This Row],[AMRI]:[Wockhardt]])</calculatedColumnFormula>
    </tableColumn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638101112131415352346" displayName="Table638101112131415352346" ref="A2:I4" totalsRowShown="0" headerRowDxfId="81" dataDxfId="80" tableBorderDxfId="79">
  <autoFilter ref="A2:I4" xr:uid="{00000000-0009-0000-0100-000005000000}"/>
  <tableColumns count="9">
    <tableColumn id="1" xr3:uid="{00000000-0010-0000-0400-000001000000}" name="Financial Variables" dataDxfId="78"/>
    <tableColumn id="3" xr3:uid="{00000000-0010-0000-0400-000003000000}" name="AMRI" dataDxfId="77"/>
    <tableColumn id="4" xr3:uid="{00000000-0010-0000-0400-000004000000}" name="Catalent" dataDxfId="76"/>
    <tableColumn id="6" xr3:uid="{00000000-0010-0000-0400-000006000000}" name="Celltrion" dataDxfId="75"/>
    <tableColumn id="10" xr3:uid="{00000000-0010-0000-0400-00000A000000}" name="Lonza" dataDxfId="74"/>
    <tableColumn id="11" xr3:uid="{00000000-0010-0000-0400-00000B000000}" name="Recipharm" dataDxfId="73"/>
    <tableColumn id="9" xr3:uid="{00000000-0010-0000-0400-000009000000}" name="Siegfried" dataDxfId="72"/>
    <tableColumn id="5" xr3:uid="{00000000-0010-0000-0400-000005000000}" name="Wockhardt" dataDxfId="71"/>
    <tableColumn id="7" xr3:uid="{00000000-0010-0000-0400-000007000000}" name="TOTAL" dataDxfId="70">
      <calculatedColumnFormula>SUM(Table638101112131415352346[[#This Row],[AMRI]:[Wockhardt]])</calculatedColumnFormula>
    </tableColumn>
  </tableColumns>
  <tableStyleInfo name="TableStyleMedium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38101112131415352347" displayName="Table638101112131415352347" ref="A2:I4" totalsRowShown="0" headerRowDxfId="69" dataDxfId="68" tableBorderDxfId="67">
  <autoFilter ref="A2:I4" xr:uid="{00000000-0009-0000-0100-000006000000}"/>
  <tableColumns count="9">
    <tableColumn id="1" xr3:uid="{00000000-0010-0000-0500-000001000000}" name="Financial Variables" dataDxfId="66"/>
    <tableColumn id="3" xr3:uid="{00000000-0010-0000-0500-000003000000}" name="AMRI" dataDxfId="65"/>
    <tableColumn id="4" xr3:uid="{00000000-0010-0000-0500-000004000000}" name="Catalent" dataDxfId="64"/>
    <tableColumn id="6" xr3:uid="{00000000-0010-0000-0500-000006000000}" name="Celltrion" dataDxfId="63"/>
    <tableColumn id="10" xr3:uid="{00000000-0010-0000-0500-00000A000000}" name="Lonza" dataDxfId="62"/>
    <tableColumn id="11" xr3:uid="{00000000-0010-0000-0500-00000B000000}" name="Recipharm" dataDxfId="61"/>
    <tableColumn id="9" xr3:uid="{00000000-0010-0000-0500-000009000000}" name="Siegfried" dataDxfId="60"/>
    <tableColumn id="5" xr3:uid="{00000000-0010-0000-0500-000005000000}" name="Wockhardt" dataDxfId="59"/>
    <tableColumn id="7" xr3:uid="{00000000-0010-0000-0500-000007000000}" name="TOTAL" dataDxfId="58">
      <calculatedColumnFormula>SUM(Table638101112131415352347[[#This Row],[AMRI]:[Wockhardt]])</calculatedColumnFormula>
    </tableColumn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66F5AB8-7267-4BF1-8EE4-0BB54A1939A7}" name="TableQ420192223242526272928303132" displayName="TableQ420192223242526272928303132" ref="A2:G4" totalsRowShown="0" headerRowDxfId="381" dataDxfId="380" tableBorderDxfId="379">
  <tableColumns count="7">
    <tableColumn id="1" xr3:uid="{A33A225E-C0C6-417C-8AF8-25A593D4B786}" name="Financial Variables" dataDxfId="378"/>
    <tableColumn id="3" xr3:uid="{2C1454A8-EB7E-4001-A8C7-047402555CD4}" name="Avid Bioservices" dataDxfId="377" dataCellStyle="Currency 2 2"/>
    <tableColumn id="4" xr3:uid="{2ED0CD2B-EC48-436B-B871-29ADB4048B54}" name="Catalent" dataDxfId="376" dataCellStyle="Currency 2 2"/>
    <tableColumn id="10" xr3:uid="{BB25E65B-C2CD-4D78-B50F-18FDAD58FEB5}" name="Lonza" dataDxfId="375" dataCellStyle="Currency 2 2"/>
    <tableColumn id="9" xr3:uid="{CF05D1FE-0CB3-4F30-B40E-B89D8AD64326}" name="Siegfried" dataDxfId="374" dataCellStyle="Currency 2 2"/>
    <tableColumn id="5" xr3:uid="{00B8C43D-F41C-42D7-A4A1-D48598E018FF}" name="Wockhardt" dataDxfId="373"/>
    <tableColumn id="7" xr3:uid="{6EA828DD-AA43-4E69-8E63-B2DF066DA8CC}" name="TOTAL" dataDxfId="372">
      <calculatedColumnFormula>SUM(TableQ420192223242526272928303132[[#This Row],[Avid Bioservices]:[Wockhardt]])</calculatedColumnFormula>
    </tableColumn>
  </tableColumns>
  <tableStyleInfo name="TableStyleMedium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63810111213141535234" displayName="Table63810111213141535234" ref="A2:I4" totalsRowShown="0" headerRowDxfId="57" dataDxfId="56" tableBorderDxfId="55">
  <autoFilter ref="A2:I4" xr:uid="{00000000-0009-0000-0100-000003000000}"/>
  <tableColumns count="9">
    <tableColumn id="1" xr3:uid="{00000000-0010-0000-0600-000001000000}" name="Financial Variables" dataDxfId="54"/>
    <tableColumn id="3" xr3:uid="{00000000-0010-0000-0600-000003000000}" name="AMRI" dataDxfId="53"/>
    <tableColumn id="4" xr3:uid="{00000000-0010-0000-0600-000004000000}" name="Catalent" dataDxfId="52"/>
    <tableColumn id="6" xr3:uid="{00000000-0010-0000-0600-000006000000}" name="Celltrion" dataDxfId="51"/>
    <tableColumn id="10" xr3:uid="{00000000-0010-0000-0600-00000A000000}" name="Lonza" dataDxfId="50"/>
    <tableColumn id="11" xr3:uid="{00000000-0010-0000-0600-00000B000000}" name="Recipharm" dataDxfId="49"/>
    <tableColumn id="9" xr3:uid="{00000000-0010-0000-0600-000009000000}" name="Siegfried" dataDxfId="48"/>
    <tableColumn id="5" xr3:uid="{00000000-0010-0000-0600-000005000000}" name="Wockhardt" dataDxfId="47"/>
    <tableColumn id="7" xr3:uid="{00000000-0010-0000-0600-000007000000}" name="TOTAL" dataDxfId="46">
      <calculatedColumnFormula>SUM(Table63810111213141535234[[#This Row],[AMRI]:[Wockhardt]])</calculatedColumnFormula>
    </tableColumn>
  </tableColumns>
  <tableStyleInfo name="TableStyleMedium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Table6381011121314153523" displayName="Table6381011121314153523" ref="A2:I4" totalsRowShown="0" headerRowDxfId="45" dataDxfId="44" tableBorderDxfId="43">
  <autoFilter ref="A2:I4" xr:uid="{00000000-0009-0000-0100-000002000000}"/>
  <tableColumns count="9">
    <tableColumn id="1" xr3:uid="{00000000-0010-0000-0700-000001000000}" name="Financial Variables" dataDxfId="42"/>
    <tableColumn id="3" xr3:uid="{00000000-0010-0000-0700-000003000000}" name="AMRI" dataDxfId="41"/>
    <tableColumn id="4" xr3:uid="{00000000-0010-0000-0700-000004000000}" name="Catalent" dataDxfId="40"/>
    <tableColumn id="6" xr3:uid="{00000000-0010-0000-0700-000006000000}" name="Celltrion" dataDxfId="39"/>
    <tableColumn id="10" xr3:uid="{00000000-0010-0000-0700-00000A000000}" name="Lonza" dataDxfId="38"/>
    <tableColumn id="11" xr3:uid="{00000000-0010-0000-0700-00000B000000}" name="Recipharm" dataDxfId="37"/>
    <tableColumn id="9" xr3:uid="{00000000-0010-0000-0700-000009000000}" name="Siegfried" dataDxfId="36"/>
    <tableColumn id="5" xr3:uid="{00000000-0010-0000-0700-000005000000}" name="Wockhardt" dataDxfId="35"/>
    <tableColumn id="7" xr3:uid="{00000000-0010-0000-0700-000007000000}" name="TOTAL" dataDxfId="34">
      <calculatedColumnFormula>SUM(Table6381011121314153523[[#This Row],[AMRI]:[Wockhardt]])</calculatedColumnFormula>
    </tableColumn>
  </tableColumns>
  <tableStyleInfo name="TableStyleMedium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8000000}" name="Table638101112131415352" displayName="Table638101112131415352" ref="A2:I4" totalsRowShown="0" headerRowDxfId="33" dataDxfId="32" tableBorderDxfId="31">
  <autoFilter ref="A2:I4" xr:uid="{00000000-0009-0000-0100-000001000000}"/>
  <tableColumns count="9">
    <tableColumn id="1" xr3:uid="{00000000-0010-0000-0800-000001000000}" name="Financial Variables" dataDxfId="30"/>
    <tableColumn id="3" xr3:uid="{00000000-0010-0000-0800-000003000000}" name="AMRI" dataDxfId="29"/>
    <tableColumn id="4" xr3:uid="{00000000-0010-0000-0800-000004000000}" name="Catalent" dataDxfId="28"/>
    <tableColumn id="6" xr3:uid="{00000000-0010-0000-0800-000006000000}" name="Celltrion" dataDxfId="27"/>
    <tableColumn id="10" xr3:uid="{00000000-0010-0000-0800-00000A000000}" name="Lonza" dataDxfId="26"/>
    <tableColumn id="11" xr3:uid="{00000000-0010-0000-0800-00000B000000}" name="Recipharm" dataDxfId="25"/>
    <tableColumn id="9" xr3:uid="{00000000-0010-0000-0800-000009000000}" name="Siegfried" dataDxfId="24"/>
    <tableColumn id="5" xr3:uid="{00000000-0010-0000-0800-000005000000}" name="Wockhardt" dataDxfId="23"/>
    <tableColumn id="7" xr3:uid="{00000000-0010-0000-0800-000007000000}" name="TOTAL" dataDxfId="22">
      <calculatedColumnFormula>SUM(Table638101112131415352[[#This Row],[AMRI]:[Wockhardt]])</calculatedColumnFormula>
    </tableColumn>
  </tableColumns>
  <tableStyleInfo name="TableStyleMedium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9000000}" name="Table63810111213141535" displayName="Table63810111213141535" ref="A2:I4" totalsRowShown="0" headerRowDxfId="21" dataDxfId="20" tableBorderDxfId="19">
  <autoFilter ref="A2:I4" xr:uid="{00000000-0009-0000-0100-000004000000}"/>
  <tableColumns count="9">
    <tableColumn id="1" xr3:uid="{00000000-0010-0000-0900-000001000000}" name="Financial Variables" dataDxfId="18"/>
    <tableColumn id="3" xr3:uid="{00000000-0010-0000-0900-000003000000}" name="AMRI" dataDxfId="17"/>
    <tableColumn id="4" xr3:uid="{00000000-0010-0000-0900-000004000000}" name="Catalent" dataDxfId="16"/>
    <tableColumn id="6" xr3:uid="{00000000-0010-0000-0900-000006000000}" name="Celltrion" dataDxfId="15"/>
    <tableColumn id="10" xr3:uid="{00000000-0010-0000-0900-00000A000000}" name="Lonza" dataDxfId="14"/>
    <tableColumn id="11" xr3:uid="{00000000-0010-0000-0900-00000B000000}" name="Recipharm" dataDxfId="13"/>
    <tableColumn id="9" xr3:uid="{00000000-0010-0000-0900-000009000000}" name="Siegfried" dataDxfId="12"/>
    <tableColumn id="5" xr3:uid="{00000000-0010-0000-0900-000005000000}" name="Wockhardt" dataDxfId="11"/>
    <tableColumn id="7" xr3:uid="{00000000-0010-0000-0900-000007000000}" name="TOTAL" dataDxfId="10">
      <calculatedColumnFormula>SUM(Table63810111213141535[[#This Row],[AMRI]:[Wockhardt]])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B8E29F1-0A69-4109-AAF9-1F6E1471DAE2}" name="TableQ4201922232425262729283031" displayName="TableQ4201922232425262729283031" ref="A2:G4" totalsRowShown="0" headerRowDxfId="371" dataDxfId="370" tableBorderDxfId="369">
  <tableColumns count="7">
    <tableColumn id="1" xr3:uid="{FC3419CE-18C8-4262-B7E6-E81D59544C71}" name="Financial Variables" dataDxfId="368"/>
    <tableColumn id="3" xr3:uid="{1E36C77D-977A-48E6-97FE-856BF8D436ED}" name="Avid Bioservices" dataDxfId="367" dataCellStyle="Currency 2 2"/>
    <tableColumn id="4" xr3:uid="{F3E50B96-EE0B-4F26-9975-527EDFD61AA0}" name="Catalent" dataDxfId="366" dataCellStyle="Currency 2 2"/>
    <tableColumn id="10" xr3:uid="{7BCCF214-7B01-4721-8E61-641C3592B151}" name="Lonza" dataDxfId="365" dataCellStyle="Currency 2 2"/>
    <tableColumn id="9" xr3:uid="{F70AB0BB-951F-4875-8A91-207CD7FE7C36}" name="Siegfried" dataDxfId="364" dataCellStyle="Currency 2 2"/>
    <tableColumn id="5" xr3:uid="{7894A8CF-3C9D-404E-A1D9-ADC017245555}" name="Wockhardt" dataDxfId="363"/>
    <tableColumn id="7" xr3:uid="{F93156DB-2BC2-4C43-A4F4-FF38E9BAA481}" name="TOTAL" dataDxfId="362">
      <calculatedColumnFormula>SUM(B3:F3)</calculatedColumnFormula>
    </tableColumn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438B8A7-BFFD-4973-94E9-2154087BE9B6}" name="TableQ42019222324252627292830" displayName="TableQ42019222324252627292830" ref="A2:G4" totalsRowShown="0" headerRowDxfId="361" dataDxfId="360" tableBorderDxfId="359">
  <tableColumns count="7">
    <tableColumn id="1" xr3:uid="{861C3D28-5577-40BD-86CD-1324F8A2B54C}" name="Financial Variables" dataDxfId="358"/>
    <tableColumn id="3" xr3:uid="{39FA35A5-9143-4C51-AD96-B13E1C967E6B}" name="Avid Bioservices" dataDxfId="357" dataCellStyle="Currency 2 2"/>
    <tableColumn id="4" xr3:uid="{37BF8F10-E1E6-4FF2-9F40-6E7A4686EAA0}" name="Catalent" dataDxfId="356" dataCellStyle="Currency 2 2"/>
    <tableColumn id="10" xr3:uid="{8B136EDD-2F10-45A6-B67D-856C684977B3}" name="Lonza" dataDxfId="355" dataCellStyle="Currency 2 2"/>
    <tableColumn id="9" xr3:uid="{FF0A33CF-4B2C-4530-83B7-BEF493332AE3}" name="Siegfried" dataDxfId="354" dataCellStyle="Currency 2 2"/>
    <tableColumn id="5" xr3:uid="{F0B9EDD2-388F-40E3-9AB5-B051C010472F}" name="Wockhardt" dataDxfId="353"/>
    <tableColumn id="7" xr3:uid="{D0EDC979-3891-4DA9-B68C-877626AEF124}" name="TOTAL" dataDxfId="352">
      <calculatedColumnFormula>SUM(B3:F3)</calculatedColumnFormula>
    </tableColumn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C0823AD-0CB4-4182-944F-874D52930C10}" name="TableQ420192223242526272928" displayName="TableQ420192223242526272928" ref="A2:G4" totalsRowShown="0" headerRowDxfId="351" dataDxfId="350" tableBorderDxfId="349">
  <tableColumns count="7">
    <tableColumn id="1" xr3:uid="{33059253-D1A9-4CC2-B775-84CA3E7270ED}" name="Financial Variables" dataDxfId="348"/>
    <tableColumn id="3" xr3:uid="{C73AEB8E-8375-41ED-88FB-16A72982989C}" name="Avid Bioservices" dataDxfId="347" dataCellStyle="Currency 2 2"/>
    <tableColumn id="4" xr3:uid="{D3430B14-581B-48E8-A4E3-884A5394B412}" name="Catalent" dataDxfId="346" dataCellStyle="Currency 2 2"/>
    <tableColumn id="10" xr3:uid="{CE1F0A8A-9E13-447D-8619-12EAB5EBEFB2}" name="Lonza" dataDxfId="345" dataCellStyle="Currency 2 2"/>
    <tableColumn id="9" xr3:uid="{087B964D-DBBB-4A74-9C59-FFFFCC95DC66}" name="Siegfried" dataDxfId="344" dataCellStyle="Currency 2 2"/>
    <tableColumn id="5" xr3:uid="{4507647B-83B0-4F20-A789-24972C75E4B9}" name="Wockhardt" dataDxfId="343"/>
    <tableColumn id="7" xr3:uid="{40DBDF11-7610-442E-989F-9D45924399E3}" name="TOTAL" dataDxfId="342">
      <calculatedColumnFormula>SUM(B3:F3)</calculatedColumnFormula>
    </tableColumn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B17D59DA-B3B9-42F0-BEC8-D97358ED97B4}" name="TableQ4201922232425262729" displayName="TableQ4201922232425262729" ref="A2:G4" totalsRowShown="0" headerRowDxfId="341" dataDxfId="340" tableBorderDxfId="339">
  <tableColumns count="7">
    <tableColumn id="1" xr3:uid="{2C144046-06C2-4411-936B-FCDF20A82DE4}" name="Financial Variables" dataDxfId="338"/>
    <tableColumn id="3" xr3:uid="{AF359412-F856-4950-9454-758DCB748060}" name="Avid Bioservices" dataDxfId="337" dataCellStyle="Currency 2 2"/>
    <tableColumn id="4" xr3:uid="{9FD3F3CD-87FE-42AC-99D8-D5C4EE2D8538}" name="Catalent" dataDxfId="336" dataCellStyle="Currency 2 2"/>
    <tableColumn id="10" xr3:uid="{FEBFEB2A-AD2D-4D6F-BF9C-6A8C6D59B20F}" name="Lonza" dataDxfId="335" dataCellStyle="Currency 2 2"/>
    <tableColumn id="9" xr3:uid="{588CF7E5-8481-4999-85B2-3F2475D1D5A7}" name="Siegfried" dataDxfId="334" dataCellStyle="Currency 2 2"/>
    <tableColumn id="5" xr3:uid="{19300A47-1C54-442E-8483-D88191F6B7F8}" name="Wockhardt" dataDxfId="333"/>
    <tableColumn id="7" xr3:uid="{79E7593C-9754-4192-9C97-4518964FD5CD}" name="TOTAL" dataDxfId="332">
      <calculatedColumnFormula>SUM(TableQ4201922232425262729[[#This Row],[Avid Bioservices]:[Wockhardt]])</calculatedColumnFormula>
    </tableColumn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E377F6AE-AA2B-0347-B08B-3703E15BB695}" name="TableQ42019222324252627" displayName="TableQ42019222324252627" ref="A2:G5" totalsRowShown="0" headerRowDxfId="331" dataDxfId="330" tableBorderDxfId="329">
  <tableColumns count="7">
    <tableColumn id="1" xr3:uid="{E63A1E43-1BBE-AC47-B598-28BF45B82847}" name="Financial Variables" dataDxfId="328"/>
    <tableColumn id="3" xr3:uid="{AAF94DB3-B12D-7B44-9E8E-BC0000713B13}" name="Avid Bioservices" dataDxfId="327" dataCellStyle="Bad"/>
    <tableColumn id="4" xr3:uid="{70D78200-3569-654C-9C17-EF3BF6704A5D}" name="Catalent" dataDxfId="326" dataCellStyle="Currency 2 2"/>
    <tableColumn id="10" xr3:uid="{F7CC3A9B-B47A-EF4E-ACF8-8AC4DE4EFFD1}" name="Lonza" dataDxfId="325" dataCellStyle="Currency 2 2"/>
    <tableColumn id="9" xr3:uid="{C32EA8A4-B5A3-6141-86C7-236CF2B39DF0}" name="Siegfried" dataDxfId="324" dataCellStyle="Currency 2 2"/>
    <tableColumn id="5" xr3:uid="{45696662-ACE8-1444-929C-4DC98E54D012}" name="Wockhardt" dataDxfId="323"/>
    <tableColumn id="7" xr3:uid="{7E39A289-6B38-CC4F-82B9-3735A313A176}" name="TOTAL" dataDxfId="322">
      <calculatedColumnFormula>SUM(TableQ42019222324252627[[#This Row],[Avid Bioservices]:[Wockhardt]])</calculatedColumnFormula>
    </tableColumn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48A49CD-0C40-4F42-A9E6-31D6F9258808}" name="TableQ420192223242526" displayName="TableQ420192223242526" ref="A2:H4" totalsRowShown="0" headerRowDxfId="321" dataDxfId="320" tableBorderDxfId="319">
  <tableColumns count="8">
    <tableColumn id="1" xr3:uid="{B12A3BA4-1677-DE46-A3CA-05D45A6A985A}" name="Financial Variables" dataDxfId="318"/>
    <tableColumn id="3" xr3:uid="{5015649D-2B4F-6A42-8B15-A66436687826}" name="Avid Bioservices" dataDxfId="317" dataCellStyle="Currency 2 2"/>
    <tableColumn id="4" xr3:uid="{AA5144A8-0A2C-534D-AA1D-FA49AA0D5096}" name="Catalent" dataDxfId="316"/>
    <tableColumn id="6" xr3:uid="{7EB1D569-E880-4440-A0E7-EAC6D2A4BEBA}" name="Celltrion" dataDxfId="315"/>
    <tableColumn id="10" xr3:uid="{8B2604F0-2C64-6445-BC5F-FC7AD416C23E}" name="Lonza" dataDxfId="314" dataCellStyle="Currency 2 2"/>
    <tableColumn id="9" xr3:uid="{484B17CB-C533-1749-B0A9-D1D1DC7AC8F1}" name="Siegfried" dataDxfId="313" dataCellStyle="Currency 2 2"/>
    <tableColumn id="5" xr3:uid="{EA5F9B38-FF74-FB48-904D-EDCDF86675CC}" name="Wockhardt" dataDxfId="312"/>
    <tableColumn id="7" xr3:uid="{50B3B11B-DFFC-0046-BFDF-DA363864CDFF}" name="TOTAL" dataDxfId="311">
      <calculatedColumnFormula>SUM(TableQ420192223242526[[#This Row],[Avid Bioservices]:[Wockhardt]])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" dT="2021-06-22T14:50:22.76" personId="{159E59B3-4A1B-BF4C-94FF-E88AA5BE44CD}" id="{2B827944-1ADE-4697-BD28-2326646D1B15}">
    <text>Delisting of shares from Nasdaq Stockholm
As communicated by Recipharm AB (publ) (“Recipharm”) by way of a press release published on 15 February 2021, the board of directors of Recipharm has applied for delisting of Recipharm’s B-shares from Nasdaq Stockholm. Today, Nasdaq Stockholm approved the application and resolved that the last trading day will be 5 March 2021.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7" dT="2021-06-22T14:50:22.76" personId="{159E59B3-4A1B-BF4C-94FF-E88AA5BE44CD}" id="{B9A9F9B4-1D65-4EAE-AF00-EB5D9792424C}">
    <text>Delisting of shares from Nasdaq Stockholm
As communicated by Recipharm AB (publ) (“Recipharm”) by way of a press release published on 15 February 2021, the board of directors of Recipharm has applied for delisting of Recipharm’s B-shares from Nasdaq Stockholm. Today, Nasdaq Stockholm approved the application and resolved that the last trading day will be 5 March 2021.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7" dT="2021-06-22T14:50:22.76" personId="{159E59B3-4A1B-BF4C-94FF-E88AA5BE44CD}" id="{95077452-D13C-4FF1-8FFF-8BC82D4CAE65}">
    <text>Delisting of shares from Nasdaq Stockholm
As communicated by Recipharm AB (publ) (“Recipharm”) by way of a press release published on 15 February 2021, the board of directors of Recipharm has applied for delisting of Recipharm’s B-shares from Nasdaq Stockholm. Today, Nasdaq Stockholm approved the application and resolved that the last trading day will be 5 March 2021.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7" dT="2021-06-22T14:50:22.76" personId="{159E59B3-4A1B-BF4C-94FF-E88AA5BE44CD}" id="{609012FA-B2BF-4C13-9F24-3ACC4F7B622B}">
    <text>Delisting of shares from Nasdaq Stockholm
As communicated by Recipharm AB (publ) (“Recipharm”) by way of a press release published on 15 February 2021, the board of directors of Recipharm has applied for delisting of Recipharm’s B-shares from Nasdaq Stockholm. Today, Nasdaq Stockholm approved the application and resolved that the last trading day will be 5 March 2021.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A7" dT="2021-06-22T14:50:22.76" personId="{159E59B3-4A1B-BF4C-94FF-E88AA5BE44CD}" id="{2457DB90-5FCA-481E-928A-77AF7DEE5F53}">
    <text>Delisting of shares from Nasdaq Stockholm
As communicated by Recipharm AB (publ) (“Recipharm”) by way of a press release published on 15 February 2021, the board of directors of Recipharm has applied for delisting of Recipharm’s B-shares from Nasdaq Stockholm. Today, Nasdaq Stockholm approved the application and resolved that the last trading day will be 5 March 2021.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7" dT="2021-06-22T14:50:22.76" personId="{159E59B3-4A1B-BF4C-94FF-E88AA5BE44CD}" id="{ACEE17B2-EA43-4527-9CBE-35FF2B7F3F28}">
    <text>Delisting of shares from Nasdaq Stockholm
As communicated by Recipharm AB (publ) (“Recipharm”) by way of a press release published on 15 February 2021, the board of directors of Recipharm has applied for delisting of Recipharm’s B-shares from Nasdaq Stockholm. Today, Nasdaq Stockholm approved the application and resolved that the last trading day will be 5 March 2021.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A7" dT="2021-06-22T14:50:22.76" personId="{159E59B3-4A1B-BF4C-94FF-E88AA5BE44CD}" id="{179DDC8E-552D-48ED-9501-490C45CE2B22}">
    <text>Delisting of shares from Nasdaq Stockholm
As communicated by Recipharm AB (publ) (“Recipharm”) by way of a press release published on 15 February 2021, the board of directors of Recipharm has applied for delisting of Recipharm’s B-shares from Nasdaq Stockholm. Today, Nasdaq Stockholm approved the application and resolved that the last trading day will be 5 March 2021.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A8" dT="2021-06-22T14:50:22.76" personId="{159E59B3-4A1B-BF4C-94FF-E88AA5BE44CD}" id="{E82329A1-84AB-8B4C-BF03-7EAAB8C72256}">
    <text>Delisting of shares from Nasdaq Stockholm
As communicated by Recipharm AB (publ) (“Recipharm”) by way of a press release published on 15 February 2021, the board of directors of Recipharm has applied for delisting of Recipharm’s B-shares from Nasdaq Stockholm. Today, Nasdaq Stockholm approved the application and resolved that the last trading day will be 5 March 2021.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5.xml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5" Type="http://schemas.microsoft.com/office/2017/10/relationships/threadedComment" Target="../threadedComments/threadedComment6.xml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7.xml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Relationship Id="rId5" Type="http://schemas.microsoft.com/office/2017/10/relationships/threadedComment" Target="../threadedComments/threadedComment8.xml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851D9-2902-4501-951B-66502A942CF4}">
  <dimension ref="A1:G9"/>
  <sheetViews>
    <sheetView tabSelected="1" zoomScaleNormal="100" workbookViewId="0">
      <selection activeCell="C18" sqref="C18"/>
    </sheetView>
  </sheetViews>
  <sheetFormatPr defaultColWidth="10.69921875" defaultRowHeight="15.6" x14ac:dyDescent="0.3"/>
  <cols>
    <col min="1" max="1" width="34.69921875" bestFit="1" customWidth="1"/>
    <col min="2" max="2" width="15.19921875" customWidth="1"/>
    <col min="3" max="3" width="12.5" bestFit="1" customWidth="1"/>
    <col min="4" max="4" width="11.5" customWidth="1"/>
    <col min="5" max="5" width="19.09765625" customWidth="1"/>
    <col min="6" max="6" width="11.796875" bestFit="1" customWidth="1"/>
    <col min="7" max="7" width="13.5" customWidth="1"/>
  </cols>
  <sheetData>
    <row r="1" spans="1:7" ht="19.8" x14ac:dyDescent="0.4">
      <c r="A1" s="39" t="s">
        <v>60</v>
      </c>
      <c r="B1" s="44"/>
      <c r="C1" s="44"/>
      <c r="D1" s="44"/>
      <c r="E1" s="45"/>
      <c r="F1" s="34"/>
      <c r="G1" s="34"/>
    </row>
    <row r="2" spans="1:7" x14ac:dyDescent="0.3">
      <c r="A2" s="36" t="s">
        <v>0</v>
      </c>
      <c r="B2" s="36" t="s">
        <v>26</v>
      </c>
      <c r="C2" s="35" t="s">
        <v>4</v>
      </c>
      <c r="D2" s="34" t="s">
        <v>6</v>
      </c>
      <c r="E2" s="35" t="s">
        <v>7</v>
      </c>
      <c r="F2" s="35" t="s">
        <v>9</v>
      </c>
      <c r="G2" s="34" t="s">
        <v>1</v>
      </c>
    </row>
    <row r="3" spans="1:7" x14ac:dyDescent="0.3">
      <c r="A3" s="33" t="s">
        <v>10</v>
      </c>
      <c r="B3" s="58">
        <v>39.798999999999999</v>
      </c>
      <c r="C3" s="58">
        <v>1037</v>
      </c>
      <c r="D3" s="67">
        <v>3241</v>
      </c>
      <c r="E3" s="59">
        <v>703.97676486199998</v>
      </c>
      <c r="F3" s="58">
        <v>82.569338000000002</v>
      </c>
      <c r="G3" s="71">
        <f>SUM(TableQ42019222324252627292830313233[[#This Row],[Avid Bioservices]:[Wockhardt]])</f>
        <v>5373.5646459990003</v>
      </c>
    </row>
    <row r="4" spans="1:7" x14ac:dyDescent="0.3">
      <c r="A4" s="32" t="s">
        <v>2</v>
      </c>
      <c r="B4" s="42">
        <v>220.14099999999999</v>
      </c>
      <c r="C4" s="60">
        <v>3671</v>
      </c>
      <c r="D4" s="68">
        <v>6702.69</v>
      </c>
      <c r="E4" s="61">
        <v>854.26497300000005</v>
      </c>
      <c r="F4" s="58">
        <v>296.66505599999999</v>
      </c>
      <c r="G4" s="70">
        <f>SUM(TableQ42019222324252627292830313233[[#This Row],[Avid Bioservices]:[Wockhardt]])</f>
        <v>11522.645</v>
      </c>
    </row>
    <row r="5" spans="1:7" x14ac:dyDescent="0.3">
      <c r="A5" s="36"/>
      <c r="B5" s="60" t="s">
        <v>58</v>
      </c>
      <c r="C5" s="60"/>
      <c r="D5" t="s">
        <v>51</v>
      </c>
      <c r="E5" s="61"/>
      <c r="F5" t="s">
        <v>52</v>
      </c>
      <c r="G5" s="58"/>
    </row>
    <row r="6" spans="1:7" x14ac:dyDescent="0.3">
      <c r="A6" t="s">
        <v>35</v>
      </c>
      <c r="E6" s="38"/>
    </row>
    <row r="7" spans="1:7" x14ac:dyDescent="0.3">
      <c r="A7" t="s">
        <v>44</v>
      </c>
    </row>
    <row r="8" spans="1:7" x14ac:dyDescent="0.3">
      <c r="A8" t="s">
        <v>48</v>
      </c>
    </row>
    <row r="9" spans="1:7" x14ac:dyDescent="0.3">
      <c r="D9" s="50"/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5FE7-4495-4986-BE4A-1A5DF7CCFF78}">
  <dimension ref="A1:I14"/>
  <sheetViews>
    <sheetView zoomScaleNormal="100" workbookViewId="0">
      <selection activeCell="C16" sqref="C16"/>
    </sheetView>
  </sheetViews>
  <sheetFormatPr defaultColWidth="10.69921875" defaultRowHeight="15.6" x14ac:dyDescent="0.3"/>
  <cols>
    <col min="1" max="1" width="34.69921875" bestFit="1" customWidth="1"/>
    <col min="2" max="2" width="16.796875" customWidth="1"/>
    <col min="3" max="3" width="12.5" bestFit="1" customWidth="1"/>
    <col min="5" max="5" width="11.5" customWidth="1"/>
    <col min="9" max="9" width="13.5" customWidth="1"/>
  </cols>
  <sheetData>
    <row r="1" spans="1:9" ht="19.8" x14ac:dyDescent="0.4">
      <c r="A1" s="39" t="s">
        <v>38</v>
      </c>
      <c r="B1" s="38"/>
      <c r="C1" s="38"/>
      <c r="D1" s="38"/>
      <c r="E1" s="38"/>
      <c r="F1" s="38"/>
      <c r="G1" s="37"/>
      <c r="H1" s="34"/>
      <c r="I1" s="34"/>
    </row>
    <row r="2" spans="1:9" x14ac:dyDescent="0.3">
      <c r="A2" s="36" t="s">
        <v>0</v>
      </c>
      <c r="B2" s="36" t="s">
        <v>26</v>
      </c>
      <c r="C2" s="35" t="s">
        <v>4</v>
      </c>
      <c r="D2" s="35" t="s">
        <v>5</v>
      </c>
      <c r="E2" s="34" t="s">
        <v>6</v>
      </c>
      <c r="F2" s="35" t="s">
        <v>8</v>
      </c>
      <c r="G2" s="35" t="s">
        <v>7</v>
      </c>
      <c r="H2" s="35" t="s">
        <v>9</v>
      </c>
      <c r="I2" s="34" t="s">
        <v>1</v>
      </c>
    </row>
    <row r="3" spans="1:9" x14ac:dyDescent="0.3">
      <c r="A3" s="33" t="s">
        <v>10</v>
      </c>
      <c r="B3" s="31">
        <v>21.81</v>
      </c>
      <c r="C3" s="31">
        <v>910.8</v>
      </c>
      <c r="D3" s="31">
        <v>446.15</v>
      </c>
      <c r="E3" s="31">
        <v>1586.9045831178</v>
      </c>
      <c r="F3" s="31">
        <v>290.94169799999997</v>
      </c>
      <c r="G3" s="31">
        <v>505.71793963668301</v>
      </c>
      <c r="H3" s="31">
        <v>103.60902953199999</v>
      </c>
      <c r="I3" s="31">
        <f>SUM(TableQ4201922232425[[#This Row],[Avid Bioservices]:[Wockhardt]])</f>
        <v>3865.9332502864827</v>
      </c>
    </row>
    <row r="4" spans="1:9" x14ac:dyDescent="0.3">
      <c r="A4" s="32" t="s">
        <v>2</v>
      </c>
      <c r="B4" s="31">
        <v>51.22</v>
      </c>
      <c r="C4" s="31">
        <v>2130</v>
      </c>
      <c r="D4" s="31">
        <v>846.57085491200007</v>
      </c>
      <c r="E4" s="31">
        <v>3986</v>
      </c>
      <c r="F4" s="31">
        <v>630.28805741999997</v>
      </c>
      <c r="G4" s="31">
        <v>592.04599160949999</v>
      </c>
      <c r="H4" s="31">
        <v>398.54216752439999</v>
      </c>
      <c r="I4" s="31">
        <f>SUM(TableQ4201922232425[[#This Row],[Avid Bioservices]:[Wockhardt]])</f>
        <v>8634.6670714658994</v>
      </c>
    </row>
    <row r="5" spans="1:9" x14ac:dyDescent="0.3">
      <c r="A5" s="13"/>
      <c r="B5" s="27"/>
      <c r="C5" s="15"/>
      <c r="D5" s="14"/>
      <c r="E5" s="15"/>
      <c r="F5" s="16"/>
      <c r="G5" s="16"/>
      <c r="H5" s="16"/>
      <c r="I5" s="20"/>
    </row>
    <row r="7" spans="1:9" x14ac:dyDescent="0.3">
      <c r="A7" t="s">
        <v>35</v>
      </c>
    </row>
    <row r="9" spans="1:9" x14ac:dyDescent="0.3">
      <c r="C9" t="s">
        <v>39</v>
      </c>
      <c r="D9">
        <v>8.9463040000000002E-4</v>
      </c>
      <c r="E9" s="40"/>
    </row>
    <row r="10" spans="1:9" x14ac:dyDescent="0.3">
      <c r="C10" t="s">
        <v>40</v>
      </c>
      <c r="D10">
        <v>1.1066280217</v>
      </c>
      <c r="E10" s="40"/>
    </row>
    <row r="11" spans="1:9" x14ac:dyDescent="0.3">
      <c r="C11" s="42" t="s">
        <v>41</v>
      </c>
      <c r="D11">
        <v>1.35613913E-2</v>
      </c>
      <c r="E11" s="41"/>
    </row>
    <row r="12" spans="1:9" x14ac:dyDescent="0.3">
      <c r="C12" t="s">
        <v>42</v>
      </c>
      <c r="D12">
        <v>0.1161821304</v>
      </c>
      <c r="E12" s="41"/>
    </row>
    <row r="13" spans="1:9" x14ac:dyDescent="0.3">
      <c r="E13" s="40"/>
    </row>
    <row r="14" spans="1:9" x14ac:dyDescent="0.3">
      <c r="E14" s="4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D6086-BE1B-43A5-9D82-746F19ED7D4D}">
  <dimension ref="A1:I14"/>
  <sheetViews>
    <sheetView zoomScaleNormal="100" workbookViewId="0">
      <selection activeCell="A12" sqref="A12"/>
    </sheetView>
  </sheetViews>
  <sheetFormatPr defaultColWidth="10.69921875" defaultRowHeight="15.6" x14ac:dyDescent="0.3"/>
  <cols>
    <col min="1" max="1" width="34.69921875" bestFit="1" customWidth="1"/>
    <col min="2" max="2" width="16.796875" customWidth="1"/>
    <col min="3" max="3" width="12.5" bestFit="1" customWidth="1"/>
    <col min="5" max="5" width="11.5" customWidth="1"/>
    <col min="9" max="9" width="13.5" customWidth="1"/>
  </cols>
  <sheetData>
    <row r="1" spans="1:9" ht="19.8" x14ac:dyDescent="0.4">
      <c r="A1" s="39" t="s">
        <v>37</v>
      </c>
      <c r="B1" s="38"/>
      <c r="C1" s="38"/>
      <c r="D1" s="38"/>
      <c r="E1" s="38"/>
      <c r="F1" s="38"/>
      <c r="G1" s="37"/>
      <c r="H1" s="34"/>
      <c r="I1" s="34"/>
    </row>
    <row r="2" spans="1:9" x14ac:dyDescent="0.3">
      <c r="A2" s="36" t="s">
        <v>0</v>
      </c>
      <c r="B2" s="36" t="s">
        <v>26</v>
      </c>
      <c r="C2" s="35" t="s">
        <v>4</v>
      </c>
      <c r="D2" s="35" t="s">
        <v>5</v>
      </c>
      <c r="E2" s="34" t="s">
        <v>6</v>
      </c>
      <c r="F2" s="35" t="s">
        <v>8</v>
      </c>
      <c r="G2" s="35" t="s">
        <v>7</v>
      </c>
      <c r="H2" s="35" t="s">
        <v>9</v>
      </c>
      <c r="I2" s="34" t="s">
        <v>1</v>
      </c>
    </row>
    <row r="3" spans="1:9" x14ac:dyDescent="0.3">
      <c r="A3" s="33" t="s">
        <v>10</v>
      </c>
      <c r="B3" s="31">
        <v>25.39</v>
      </c>
      <c r="C3" s="31">
        <v>845.7</v>
      </c>
      <c r="D3" s="31">
        <v>461.85044790770002</v>
      </c>
      <c r="E3" s="31">
        <v>3226</v>
      </c>
      <c r="F3" s="31">
        <v>290.94169799999997</v>
      </c>
      <c r="G3" s="31">
        <v>421.86662823</v>
      </c>
      <c r="H3" s="31">
        <v>117.06</v>
      </c>
      <c r="I3" s="31">
        <f>SUM(TableQ42019222324[[#This Row],[Avid Bioservices]:[Wockhardt]])</f>
        <v>5388.8087741377003</v>
      </c>
    </row>
    <row r="4" spans="1:9" x14ac:dyDescent="0.3">
      <c r="A4" s="32" t="s">
        <v>2</v>
      </c>
      <c r="B4" s="31">
        <v>47.89</v>
      </c>
      <c r="C4" s="31">
        <v>2036</v>
      </c>
      <c r="D4" s="31">
        <v>789.14281364199996</v>
      </c>
      <c r="E4" s="31">
        <v>3986</v>
      </c>
      <c r="F4" s="31">
        <v>633.75672199999997</v>
      </c>
      <c r="G4" s="31">
        <v>560.93792399999995</v>
      </c>
      <c r="H4" s="31">
        <v>395.87781324000002</v>
      </c>
      <c r="I4" s="31">
        <f>SUM(TableQ42019222324[[#This Row],[Avid Bioservices]:[Wockhardt]])</f>
        <v>8449.6052728819996</v>
      </c>
    </row>
    <row r="5" spans="1:9" x14ac:dyDescent="0.3">
      <c r="A5" s="13"/>
      <c r="B5" s="27"/>
      <c r="C5" s="15"/>
      <c r="D5" s="14"/>
      <c r="E5" s="15"/>
      <c r="F5" s="16"/>
      <c r="G5" s="16"/>
      <c r="H5" s="16"/>
      <c r="I5" s="20"/>
    </row>
    <row r="7" spans="1:9" x14ac:dyDescent="0.3">
      <c r="A7" t="s">
        <v>35</v>
      </c>
    </row>
    <row r="11" spans="1:9" x14ac:dyDescent="0.3">
      <c r="E11" s="41"/>
    </row>
    <row r="12" spans="1:9" x14ac:dyDescent="0.3">
      <c r="E12" s="41"/>
    </row>
    <row r="13" spans="1:9" x14ac:dyDescent="0.3">
      <c r="E13" s="40"/>
    </row>
    <row r="14" spans="1:9" x14ac:dyDescent="0.3">
      <c r="E14" s="41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91C11-B74A-4F83-A663-292ECFA8DB63}">
  <dimension ref="A1:I7"/>
  <sheetViews>
    <sheetView zoomScaleNormal="100" workbookViewId="0">
      <selection activeCell="B10" sqref="B10"/>
    </sheetView>
  </sheetViews>
  <sheetFormatPr defaultColWidth="10.69921875" defaultRowHeight="15.6" x14ac:dyDescent="0.3"/>
  <cols>
    <col min="1" max="1" width="34.69921875" bestFit="1" customWidth="1"/>
    <col min="2" max="2" width="16.796875" customWidth="1"/>
    <col min="3" max="3" width="12.5" bestFit="1" customWidth="1"/>
    <col min="9" max="9" width="13.5" customWidth="1"/>
  </cols>
  <sheetData>
    <row r="1" spans="1:9" ht="19.8" x14ac:dyDescent="0.4">
      <c r="A1" s="39" t="s">
        <v>36</v>
      </c>
      <c r="B1" s="38"/>
      <c r="C1" s="38"/>
      <c r="D1" s="38"/>
      <c r="E1" s="38"/>
      <c r="F1" s="38"/>
      <c r="G1" s="37"/>
      <c r="H1" s="34"/>
      <c r="I1" s="34"/>
    </row>
    <row r="2" spans="1:9" x14ac:dyDescent="0.3">
      <c r="A2" s="36" t="s">
        <v>0</v>
      </c>
      <c r="B2" s="36" t="s">
        <v>26</v>
      </c>
      <c r="C2" s="35" t="s">
        <v>4</v>
      </c>
      <c r="D2" s="35" t="s">
        <v>5</v>
      </c>
      <c r="E2" s="34" t="s">
        <v>6</v>
      </c>
      <c r="F2" s="35" t="s">
        <v>8</v>
      </c>
      <c r="G2" s="35" t="s">
        <v>7</v>
      </c>
      <c r="H2" s="35" t="s">
        <v>9</v>
      </c>
      <c r="I2" s="34" t="s">
        <v>1</v>
      </c>
    </row>
    <row r="3" spans="1:9" x14ac:dyDescent="0.3">
      <c r="A3" s="33" t="s">
        <v>10</v>
      </c>
      <c r="B3" s="31">
        <v>12.55</v>
      </c>
      <c r="C3" s="31">
        <v>760.6</v>
      </c>
      <c r="D3" s="31">
        <v>357.46</v>
      </c>
      <c r="E3" s="31">
        <v>3226</v>
      </c>
      <c r="F3" s="31">
        <v>308</v>
      </c>
      <c r="G3" s="31">
        <v>407.34</v>
      </c>
      <c r="H3" s="31">
        <v>444.83</v>
      </c>
      <c r="I3" s="31">
        <f>SUM(TableQ420192223[[#This Row],[Avid Bioservices]:[Wockhardt]])</f>
        <v>5516.78</v>
      </c>
    </row>
    <row r="4" spans="1:9" x14ac:dyDescent="0.3">
      <c r="A4" s="32" t="s">
        <v>2</v>
      </c>
      <c r="B4" s="31">
        <v>47.21</v>
      </c>
      <c r="C4" s="31">
        <v>1860</v>
      </c>
      <c r="D4" s="31">
        <v>775.45</v>
      </c>
      <c r="E4" s="31">
        <v>3986</v>
      </c>
      <c r="F4" s="31">
        <v>618.26</v>
      </c>
      <c r="G4" s="31">
        <v>541.63</v>
      </c>
      <c r="H4" s="31">
        <v>472.68</v>
      </c>
      <c r="I4" s="31">
        <f>SUM(TableQ420192223[[#This Row],[Avid Bioservices]:[Wockhardt]])</f>
        <v>8301.23</v>
      </c>
    </row>
    <row r="5" spans="1:9" x14ac:dyDescent="0.3">
      <c r="A5" s="13"/>
      <c r="B5" s="27"/>
      <c r="C5" s="15"/>
      <c r="D5" s="14"/>
      <c r="E5" s="15"/>
      <c r="F5" s="16"/>
      <c r="G5" s="16"/>
      <c r="H5" s="16"/>
      <c r="I5" s="20"/>
    </row>
    <row r="7" spans="1:9" x14ac:dyDescent="0.3">
      <c r="A7" t="s">
        <v>35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25BDB-0C29-4BBA-A394-1EF18A6682C6}">
  <dimension ref="A1:I7"/>
  <sheetViews>
    <sheetView zoomScaleNormal="100" workbookViewId="0"/>
  </sheetViews>
  <sheetFormatPr defaultColWidth="10.69921875" defaultRowHeight="15.6" x14ac:dyDescent="0.3"/>
  <cols>
    <col min="1" max="1" width="34.69921875" bestFit="1" customWidth="1"/>
    <col min="2" max="2" width="16.796875" customWidth="1"/>
    <col min="3" max="3" width="12.5" bestFit="1" customWidth="1"/>
    <col min="8" max="8" width="15.296875" customWidth="1"/>
    <col min="9" max="9" width="13.5" customWidth="1"/>
  </cols>
  <sheetData>
    <row r="1" spans="1:9" ht="19.8" x14ac:dyDescent="0.4">
      <c r="A1" s="39" t="s">
        <v>34</v>
      </c>
      <c r="B1" s="38"/>
      <c r="C1" s="38"/>
      <c r="D1" s="38"/>
      <c r="E1" s="38"/>
      <c r="F1" s="38"/>
      <c r="G1" s="37"/>
      <c r="H1" s="34"/>
      <c r="I1" s="34"/>
    </row>
    <row r="2" spans="1:9" x14ac:dyDescent="0.3">
      <c r="A2" s="36" t="s">
        <v>0</v>
      </c>
      <c r="B2" s="36" t="s">
        <v>26</v>
      </c>
      <c r="C2" s="35" t="s">
        <v>4</v>
      </c>
      <c r="D2" s="35" t="s">
        <v>5</v>
      </c>
      <c r="E2" s="34" t="s">
        <v>6</v>
      </c>
      <c r="F2" s="35" t="s">
        <v>8</v>
      </c>
      <c r="G2" s="35" t="s">
        <v>7</v>
      </c>
      <c r="H2" s="35" t="s">
        <v>9</v>
      </c>
      <c r="I2" s="34" t="s">
        <v>1</v>
      </c>
    </row>
    <row r="3" spans="1:9" x14ac:dyDescent="0.3">
      <c r="A3" s="33" t="s">
        <v>10</v>
      </c>
      <c r="B3" s="31">
        <v>13.59</v>
      </c>
      <c r="C3" s="31">
        <v>760.6</v>
      </c>
      <c r="D3" s="31">
        <v>293.57</v>
      </c>
      <c r="E3" s="31">
        <v>3074</v>
      </c>
      <c r="F3" s="31">
        <v>263</v>
      </c>
      <c r="G3" s="31">
        <v>219.79</v>
      </c>
      <c r="H3" s="31">
        <v>444.83</v>
      </c>
      <c r="I3" s="31">
        <f>SUM(TableQ4201922[[#This Row],[Avid Bioservices]:[Wockhardt]])</f>
        <v>5069.38</v>
      </c>
    </row>
    <row r="4" spans="1:9" x14ac:dyDescent="0.3">
      <c r="A4" s="32" t="s">
        <v>2</v>
      </c>
      <c r="B4" s="31">
        <v>47.29</v>
      </c>
      <c r="C4" s="31">
        <v>1860</v>
      </c>
      <c r="D4" s="31">
        <v>771.68</v>
      </c>
      <c r="E4" s="31">
        <v>3986</v>
      </c>
      <c r="F4" s="31">
        <v>618.26</v>
      </c>
      <c r="G4" s="31">
        <v>521</v>
      </c>
      <c r="H4" s="31">
        <v>472.68</v>
      </c>
      <c r="I4" s="31">
        <f>SUM(TableQ4201922[[#This Row],[Avid Bioservices]:[Wockhardt]])</f>
        <v>8276.91</v>
      </c>
    </row>
    <row r="5" spans="1:9" x14ac:dyDescent="0.3">
      <c r="A5" s="13"/>
      <c r="B5" s="27"/>
      <c r="C5" s="15"/>
      <c r="D5" s="14"/>
      <c r="E5" s="15"/>
      <c r="F5" s="16"/>
      <c r="G5" s="16"/>
      <c r="H5" s="16"/>
      <c r="I5" s="20"/>
    </row>
    <row r="7" spans="1:9" x14ac:dyDescent="0.3">
      <c r="A7" t="s">
        <v>35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A2FDE-0DC3-486E-B1BC-94BAAD49C9A8}">
  <dimension ref="A1:J5"/>
  <sheetViews>
    <sheetView workbookViewId="0">
      <selection activeCell="J9" sqref="J9"/>
    </sheetView>
  </sheetViews>
  <sheetFormatPr defaultColWidth="10.69921875" defaultRowHeight="15.6" x14ac:dyDescent="0.3"/>
  <cols>
    <col min="1" max="1" width="34.69921875" bestFit="1" customWidth="1"/>
    <col min="2" max="2" width="16.796875" customWidth="1"/>
    <col min="3" max="3" width="10.19921875" customWidth="1"/>
    <col min="4" max="4" width="12.5" bestFit="1" customWidth="1"/>
    <col min="10" max="10" width="13.5" customWidth="1"/>
  </cols>
  <sheetData>
    <row r="1" spans="1:10" ht="19.8" x14ac:dyDescent="0.4">
      <c r="A1" s="39" t="s">
        <v>33</v>
      </c>
      <c r="B1" s="38"/>
      <c r="C1" s="38"/>
      <c r="D1" s="38"/>
      <c r="E1" s="38"/>
      <c r="F1" s="38"/>
      <c r="G1" s="38"/>
      <c r="H1" s="37"/>
      <c r="I1" s="34"/>
      <c r="J1" s="34"/>
    </row>
    <row r="2" spans="1:10" x14ac:dyDescent="0.3">
      <c r="A2" s="36" t="s">
        <v>0</v>
      </c>
      <c r="B2" s="36" t="s">
        <v>26</v>
      </c>
      <c r="C2" s="36" t="s">
        <v>25</v>
      </c>
      <c r="D2" s="35" t="s">
        <v>4</v>
      </c>
      <c r="E2" s="35" t="s">
        <v>5</v>
      </c>
      <c r="F2" s="34" t="s">
        <v>6</v>
      </c>
      <c r="G2" s="35" t="s">
        <v>8</v>
      </c>
      <c r="H2" s="35" t="s">
        <v>7</v>
      </c>
      <c r="I2" s="35" t="s">
        <v>9</v>
      </c>
      <c r="J2" s="34" t="s">
        <v>1</v>
      </c>
    </row>
    <row r="3" spans="1:10" x14ac:dyDescent="0.3">
      <c r="A3" s="33" t="s">
        <v>10</v>
      </c>
      <c r="B3" s="31">
        <v>18.309999999999999</v>
      </c>
      <c r="C3" s="31">
        <v>146.05000000000001</v>
      </c>
      <c r="D3" s="31">
        <v>721.4</v>
      </c>
      <c r="E3" s="31">
        <v>327.71</v>
      </c>
      <c r="F3" s="31">
        <v>2965</v>
      </c>
      <c r="G3" s="31">
        <v>205.5</v>
      </c>
      <c r="H3" s="31">
        <v>219.79</v>
      </c>
      <c r="I3" s="31">
        <v>234</v>
      </c>
      <c r="J3" s="31">
        <f>SUM(TableQ42019[[#This Row],[Avid Bioservices]:[Wockhardt]])</f>
        <v>4837.76</v>
      </c>
    </row>
    <row r="4" spans="1:10" x14ac:dyDescent="0.3">
      <c r="A4" s="32" t="s">
        <v>2</v>
      </c>
      <c r="B4" s="31">
        <v>48.37</v>
      </c>
      <c r="C4" s="31">
        <v>392</v>
      </c>
      <c r="D4" s="31">
        <v>1698</v>
      </c>
      <c r="E4" s="31">
        <v>776.94</v>
      </c>
      <c r="F4" s="31">
        <v>3205</v>
      </c>
      <c r="G4" s="31">
        <v>386.69</v>
      </c>
      <c r="H4" s="31">
        <v>521</v>
      </c>
      <c r="I4" s="31">
        <v>472.68</v>
      </c>
      <c r="J4" s="31">
        <f>SUM(TableQ42019[[#This Row],[Avid Bioservices]:[Wockhardt]])</f>
        <v>7500.6799999999994</v>
      </c>
    </row>
    <row r="5" spans="1:10" x14ac:dyDescent="0.3">
      <c r="A5" s="13"/>
      <c r="B5" s="27"/>
      <c r="C5" s="27"/>
      <c r="D5" s="15"/>
      <c r="E5" s="14"/>
      <c r="F5" s="15"/>
      <c r="G5" s="16"/>
      <c r="H5" s="16"/>
      <c r="I5" s="16"/>
      <c r="J5" s="20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34C7E-86D8-4733-98A4-0A6AFDDF19BB}">
  <dimension ref="A1:J5"/>
  <sheetViews>
    <sheetView workbookViewId="0">
      <selection activeCell="A35" sqref="A35"/>
    </sheetView>
  </sheetViews>
  <sheetFormatPr defaultColWidth="10.69921875" defaultRowHeight="15.6" x14ac:dyDescent="0.3"/>
  <cols>
    <col min="1" max="1" width="34.69921875" bestFit="1" customWidth="1"/>
    <col min="2" max="2" width="16.796875" customWidth="1"/>
    <col min="3" max="3" width="10.19921875" customWidth="1"/>
    <col min="4" max="4" width="12.5" bestFit="1" customWidth="1"/>
  </cols>
  <sheetData>
    <row r="1" spans="1:10" ht="19.8" x14ac:dyDescent="0.4">
      <c r="A1" s="39" t="s">
        <v>32</v>
      </c>
      <c r="B1" s="38"/>
      <c r="C1" s="38"/>
      <c r="D1" s="38"/>
      <c r="E1" s="38"/>
      <c r="F1" s="38"/>
      <c r="G1" s="38"/>
      <c r="H1" s="37"/>
      <c r="I1" s="34"/>
      <c r="J1" s="34"/>
    </row>
    <row r="2" spans="1:10" x14ac:dyDescent="0.3">
      <c r="A2" s="36" t="s">
        <v>0</v>
      </c>
      <c r="B2" s="36" t="s">
        <v>26</v>
      </c>
      <c r="C2" s="36" t="s">
        <v>25</v>
      </c>
      <c r="D2" s="35" t="s">
        <v>4</v>
      </c>
      <c r="E2" s="35" t="s">
        <v>5</v>
      </c>
      <c r="F2" s="34" t="s">
        <v>6</v>
      </c>
      <c r="G2" s="35" t="s">
        <v>8</v>
      </c>
      <c r="H2" s="35" t="s">
        <v>7</v>
      </c>
      <c r="I2" s="35" t="s">
        <v>9</v>
      </c>
      <c r="J2" s="34" t="s">
        <v>1</v>
      </c>
    </row>
    <row r="3" spans="1:10" x14ac:dyDescent="0.3">
      <c r="A3" s="33" t="s">
        <v>10</v>
      </c>
      <c r="B3" s="31">
        <v>15.25</v>
      </c>
      <c r="C3" s="31">
        <v>148.59</v>
      </c>
      <c r="D3" s="31">
        <v>664.7</v>
      </c>
      <c r="E3" s="31">
        <v>245.54</v>
      </c>
      <c r="F3" s="31">
        <v>1728</v>
      </c>
      <c r="G3" s="31">
        <v>187.39</v>
      </c>
      <c r="H3" s="31">
        <v>194.82</v>
      </c>
      <c r="I3" s="31">
        <v>112.2</v>
      </c>
      <c r="J3" s="31">
        <f>SUM(TableQ2201920[[#This Row],[Avid Bioservices]:[Wockhardt]])</f>
        <v>3296.49</v>
      </c>
    </row>
    <row r="4" spans="1:10" x14ac:dyDescent="0.3">
      <c r="A4" s="32" t="s">
        <v>2</v>
      </c>
      <c r="B4" s="31">
        <v>49.05</v>
      </c>
      <c r="C4" s="31">
        <v>428</v>
      </c>
      <c r="D4" s="31">
        <v>1627</v>
      </c>
      <c r="E4" s="31">
        <v>776.94</v>
      </c>
      <c r="F4" s="31">
        <v>3205</v>
      </c>
      <c r="G4" s="31">
        <v>389.93</v>
      </c>
      <c r="H4" s="31">
        <v>514.94000000000005</v>
      </c>
      <c r="I4" s="31">
        <v>472.68</v>
      </c>
      <c r="J4" s="31">
        <f>SUM(TableQ2201920[[#This Row],[Avid Bioservices]:[Wockhardt]])</f>
        <v>7463.5400000000009</v>
      </c>
    </row>
    <row r="5" spans="1:10" x14ac:dyDescent="0.3">
      <c r="A5" s="13"/>
      <c r="B5" s="27"/>
      <c r="C5" s="27"/>
      <c r="D5" s="15"/>
      <c r="E5" s="14"/>
      <c r="F5" s="15"/>
      <c r="G5" s="16"/>
      <c r="H5" s="16"/>
      <c r="I5" s="16"/>
      <c r="J5" s="20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75D20-B152-48CE-814E-B2191F5AA6AB}">
  <dimension ref="A1:J5"/>
  <sheetViews>
    <sheetView workbookViewId="0">
      <selection activeCell="A29" sqref="A29"/>
    </sheetView>
  </sheetViews>
  <sheetFormatPr defaultColWidth="10.69921875" defaultRowHeight="15.6" x14ac:dyDescent="0.3"/>
  <cols>
    <col min="1" max="1" width="34.69921875" bestFit="1" customWidth="1"/>
    <col min="2" max="2" width="16.796875" customWidth="1"/>
    <col min="3" max="3" width="10.19921875" customWidth="1"/>
    <col min="4" max="4" width="12.5" bestFit="1" customWidth="1"/>
  </cols>
  <sheetData>
    <row r="1" spans="1:10" x14ac:dyDescent="0.3">
      <c r="A1" s="35" t="s">
        <v>31</v>
      </c>
      <c r="B1" s="38"/>
      <c r="C1" s="38"/>
      <c r="D1" s="38"/>
      <c r="E1" s="38"/>
      <c r="F1" s="38"/>
      <c r="G1" s="38"/>
      <c r="H1" s="37"/>
      <c r="I1" s="34"/>
      <c r="J1" s="34"/>
    </row>
    <row r="2" spans="1:10" x14ac:dyDescent="0.3">
      <c r="A2" s="36" t="s">
        <v>0</v>
      </c>
      <c r="B2" s="36" t="s">
        <v>26</v>
      </c>
      <c r="C2" s="36" t="s">
        <v>25</v>
      </c>
      <c r="D2" s="35" t="s">
        <v>4</v>
      </c>
      <c r="E2" s="35" t="s">
        <v>5</v>
      </c>
      <c r="F2" s="34" t="s">
        <v>6</v>
      </c>
      <c r="G2" s="35" t="s">
        <v>8</v>
      </c>
      <c r="H2" s="35" t="s">
        <v>7</v>
      </c>
      <c r="I2" s="35" t="s">
        <v>9</v>
      </c>
      <c r="J2" s="34" t="s">
        <v>1</v>
      </c>
    </row>
    <row r="3" spans="1:10" x14ac:dyDescent="0.3">
      <c r="A3" s="33" t="s">
        <v>10</v>
      </c>
      <c r="B3" s="31">
        <v>17.5</v>
      </c>
      <c r="C3" s="31">
        <v>176.85</v>
      </c>
      <c r="D3" s="31">
        <v>725.7</v>
      </c>
      <c r="E3" s="31">
        <v>200.2</v>
      </c>
      <c r="F3" s="31">
        <v>1728</v>
      </c>
      <c r="G3" s="31">
        <v>198.04</v>
      </c>
      <c r="H3" s="31">
        <v>194.82</v>
      </c>
      <c r="I3" s="31">
        <v>123.66</v>
      </c>
      <c r="J3" s="31">
        <f>SUM(TableQ22019[[#This Row],[Avid Bioservices]:[Wockhardt]])</f>
        <v>3364.77</v>
      </c>
    </row>
    <row r="4" spans="1:10" x14ac:dyDescent="0.3">
      <c r="A4" s="32" t="s">
        <v>2</v>
      </c>
      <c r="B4" s="31">
        <v>25.63</v>
      </c>
      <c r="C4" s="31">
        <v>439</v>
      </c>
      <c r="D4" s="31">
        <v>1537</v>
      </c>
      <c r="E4" s="31">
        <v>762</v>
      </c>
      <c r="F4" s="31">
        <v>3205</v>
      </c>
      <c r="G4" s="31">
        <v>392.91</v>
      </c>
      <c r="H4" s="31">
        <v>514.94000000000005</v>
      </c>
      <c r="I4" s="31">
        <v>304</v>
      </c>
      <c r="J4" s="31">
        <f>SUM(TableQ22019[[#This Row],[Avid Bioservices]:[Wockhardt]])</f>
        <v>7180.48</v>
      </c>
    </row>
    <row r="5" spans="1:10" x14ac:dyDescent="0.3">
      <c r="A5" s="13"/>
      <c r="B5" s="27"/>
      <c r="C5" s="27"/>
      <c r="D5" s="15"/>
      <c r="E5" s="14"/>
      <c r="F5" s="15"/>
      <c r="G5" s="16"/>
      <c r="H5" s="16"/>
      <c r="I5" s="16"/>
      <c r="J5" s="20"/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0D5B8-209D-C34A-8BB7-D99CA8A51CE5}">
  <dimension ref="A1:J5"/>
  <sheetViews>
    <sheetView workbookViewId="0">
      <selection activeCell="J3" sqref="J3"/>
    </sheetView>
  </sheetViews>
  <sheetFormatPr defaultColWidth="10.69921875" defaultRowHeight="15.6" x14ac:dyDescent="0.3"/>
  <cols>
    <col min="1" max="1" width="34.69921875" bestFit="1" customWidth="1"/>
    <col min="2" max="2" width="16.796875" customWidth="1"/>
    <col min="3" max="3" width="10.19921875" customWidth="1"/>
    <col min="4" max="4" width="12.5" bestFit="1" customWidth="1"/>
  </cols>
  <sheetData>
    <row r="1" spans="1:10" x14ac:dyDescent="0.3">
      <c r="A1" s="35" t="s">
        <v>30</v>
      </c>
      <c r="B1" s="38"/>
      <c r="C1" s="38"/>
      <c r="D1" s="38"/>
      <c r="E1" s="38"/>
      <c r="F1" s="38"/>
      <c r="G1" s="38"/>
      <c r="H1" s="37"/>
      <c r="I1" s="34"/>
      <c r="J1" s="34"/>
    </row>
    <row r="2" spans="1:10" x14ac:dyDescent="0.3">
      <c r="A2" s="36" t="s">
        <v>0</v>
      </c>
      <c r="B2" s="36" t="s">
        <v>26</v>
      </c>
      <c r="C2" s="36" t="s">
        <v>25</v>
      </c>
      <c r="D2" s="35" t="s">
        <v>4</v>
      </c>
      <c r="E2" s="35" t="s">
        <v>5</v>
      </c>
      <c r="F2" s="34" t="s">
        <v>6</v>
      </c>
      <c r="G2" s="35" t="s">
        <v>8</v>
      </c>
      <c r="H2" s="35" t="s">
        <v>7</v>
      </c>
      <c r="I2" s="35" t="s">
        <v>9</v>
      </c>
      <c r="J2" s="34" t="s">
        <v>1</v>
      </c>
    </row>
    <row r="3" spans="1:10" x14ac:dyDescent="0.3">
      <c r="A3" s="33" t="s">
        <v>10</v>
      </c>
      <c r="B3" s="31">
        <v>13.7</v>
      </c>
      <c r="C3" s="31">
        <v>159.46</v>
      </c>
      <c r="D3" s="31">
        <v>617.5</v>
      </c>
      <c r="E3" s="31">
        <v>197.33</v>
      </c>
      <c r="F3" s="31">
        <v>1240</v>
      </c>
      <c r="G3" s="31">
        <v>200.31</v>
      </c>
      <c r="H3" s="31">
        <v>212</v>
      </c>
      <c r="I3" s="31">
        <v>141.4</v>
      </c>
      <c r="J3" s="31">
        <f>SUM(TableQ12019[[#This Row],[Avid Bioservices]:[Wockhardt]])</f>
        <v>2781.7</v>
      </c>
    </row>
    <row r="4" spans="1:10" x14ac:dyDescent="0.3">
      <c r="A4" s="32" t="s">
        <v>2</v>
      </c>
      <c r="B4" s="31">
        <v>25.87</v>
      </c>
      <c r="C4" s="31">
        <v>436</v>
      </c>
      <c r="D4" s="31">
        <v>1302</v>
      </c>
      <c r="E4" s="31">
        <v>799.77</v>
      </c>
      <c r="F4" s="31">
        <v>3205</v>
      </c>
      <c r="G4" s="31">
        <v>412.24</v>
      </c>
      <c r="H4" s="31">
        <v>589</v>
      </c>
      <c r="I4" s="31">
        <v>304</v>
      </c>
      <c r="J4" s="31">
        <f>SUM(TableQ12019[[#This Row],[Avid Bioservices]:[Wockhardt]])</f>
        <v>7073.8799999999992</v>
      </c>
    </row>
    <row r="5" spans="1:10" x14ac:dyDescent="0.3">
      <c r="A5" s="13"/>
      <c r="B5" s="27"/>
      <c r="C5" s="27"/>
      <c r="D5" s="15"/>
      <c r="E5" s="14"/>
      <c r="F5" s="15"/>
      <c r="G5" s="16"/>
      <c r="H5" s="16"/>
      <c r="I5" s="16"/>
      <c r="J5" s="20"/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A41E1-09F4-D545-873E-C828A2BEC11A}">
  <dimension ref="A1:J5"/>
  <sheetViews>
    <sheetView workbookViewId="0">
      <selection activeCell="C35" sqref="C35"/>
    </sheetView>
  </sheetViews>
  <sheetFormatPr defaultColWidth="11" defaultRowHeight="15.6" x14ac:dyDescent="0.3"/>
  <cols>
    <col min="1" max="1" width="34.69921875" bestFit="1" customWidth="1"/>
    <col min="2" max="2" width="16.796875" customWidth="1"/>
    <col min="3" max="3" width="10.19921875" customWidth="1"/>
    <col min="4" max="4" width="12.5" bestFit="1" customWidth="1"/>
  </cols>
  <sheetData>
    <row r="1" spans="1:10" x14ac:dyDescent="0.3">
      <c r="A1" s="2" t="s">
        <v>29</v>
      </c>
      <c r="B1" s="2"/>
      <c r="C1" s="2"/>
      <c r="D1" s="1"/>
      <c r="E1" s="1"/>
      <c r="F1" s="2"/>
      <c r="G1" s="2"/>
      <c r="H1" s="2"/>
      <c r="I1" s="1"/>
      <c r="J1" s="1"/>
    </row>
    <row r="2" spans="1:10" x14ac:dyDescent="0.3">
      <c r="A2" s="3" t="s">
        <v>0</v>
      </c>
      <c r="B2" s="3" t="s">
        <v>26</v>
      </c>
      <c r="C2" s="3" t="s">
        <v>25</v>
      </c>
      <c r="D2" s="4" t="s">
        <v>4</v>
      </c>
      <c r="E2" s="4" t="s">
        <v>5</v>
      </c>
      <c r="F2" s="4" t="s">
        <v>6</v>
      </c>
      <c r="G2" s="4" t="s">
        <v>8</v>
      </c>
      <c r="H2" s="4" t="s">
        <v>7</v>
      </c>
      <c r="I2" s="4" t="s">
        <v>9</v>
      </c>
      <c r="J2" s="4" t="s">
        <v>1</v>
      </c>
    </row>
    <row r="3" spans="1:10" x14ac:dyDescent="0.3">
      <c r="A3" s="5" t="s">
        <v>10</v>
      </c>
      <c r="B3" s="6">
        <v>13.7</v>
      </c>
      <c r="C3" s="6">
        <v>134.32</v>
      </c>
      <c r="D3" s="6">
        <v>623</v>
      </c>
      <c r="E3" s="6">
        <v>217.82</v>
      </c>
      <c r="F3" s="23">
        <v>1252</v>
      </c>
      <c r="G3" s="6">
        <v>159.59</v>
      </c>
      <c r="H3" s="30">
        <v>212</v>
      </c>
      <c r="I3" s="6">
        <v>150</v>
      </c>
      <c r="J3" s="6">
        <f>SUM(Table638101112131415352346891011121314151617[[#This Row],[Avid Bioservices]:[Wockhardt]])</f>
        <v>2762.4300000000003</v>
      </c>
    </row>
    <row r="4" spans="1:10" x14ac:dyDescent="0.3">
      <c r="A4" s="8" t="s">
        <v>2</v>
      </c>
      <c r="B4" s="29">
        <v>25.87</v>
      </c>
      <c r="C4" s="28">
        <v>381</v>
      </c>
      <c r="D4" s="24">
        <v>1286</v>
      </c>
      <c r="E4" s="24">
        <v>791.57</v>
      </c>
      <c r="F4" s="25">
        <v>3205</v>
      </c>
      <c r="G4" s="26">
        <v>345.95</v>
      </c>
      <c r="H4" s="26">
        <v>589</v>
      </c>
      <c r="I4" s="25">
        <v>425.04</v>
      </c>
      <c r="J4" s="6">
        <f>SUM(Table638101112131415352346891011121314151617[[#This Row],[Avid Bioservices]:[Wockhardt]])</f>
        <v>7049.43</v>
      </c>
    </row>
    <row r="5" spans="1:10" x14ac:dyDescent="0.3">
      <c r="A5" s="13"/>
      <c r="B5" s="27"/>
      <c r="C5" s="27"/>
      <c r="D5" s="15"/>
      <c r="E5" s="14"/>
      <c r="F5" s="15"/>
      <c r="G5" s="16"/>
      <c r="H5" s="16"/>
      <c r="I5" s="16"/>
      <c r="J5" s="20"/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67472-43B6-3644-A91F-8B1AB35EEA11}">
  <dimension ref="A1:J5"/>
  <sheetViews>
    <sheetView topLeftCell="B1" workbookViewId="0">
      <selection activeCell="I3" sqref="I3"/>
    </sheetView>
  </sheetViews>
  <sheetFormatPr defaultColWidth="11" defaultRowHeight="15.6" x14ac:dyDescent="0.3"/>
  <cols>
    <col min="1" max="1" width="34.69921875" bestFit="1" customWidth="1"/>
    <col min="2" max="2" width="16.796875" customWidth="1"/>
    <col min="3" max="3" width="10.19921875" customWidth="1"/>
    <col min="4" max="4" width="12.5" bestFit="1" customWidth="1"/>
  </cols>
  <sheetData>
    <row r="1" spans="1:10" x14ac:dyDescent="0.3">
      <c r="A1" s="2" t="s">
        <v>28</v>
      </c>
      <c r="B1" s="2"/>
      <c r="C1" s="2"/>
      <c r="D1" s="1"/>
      <c r="E1" s="1"/>
      <c r="F1" s="2"/>
      <c r="G1" s="2"/>
      <c r="H1" s="2"/>
      <c r="I1" s="1"/>
      <c r="J1" s="1"/>
    </row>
    <row r="2" spans="1:10" x14ac:dyDescent="0.3">
      <c r="A2" s="3" t="s">
        <v>0</v>
      </c>
      <c r="B2" s="3" t="s">
        <v>26</v>
      </c>
      <c r="C2" s="3" t="s">
        <v>25</v>
      </c>
      <c r="D2" s="4" t="s">
        <v>4</v>
      </c>
      <c r="E2" s="4" t="s">
        <v>5</v>
      </c>
      <c r="F2" s="4" t="s">
        <v>6</v>
      </c>
      <c r="G2" s="4" t="s">
        <v>8</v>
      </c>
      <c r="H2" s="4" t="s">
        <v>7</v>
      </c>
      <c r="I2" s="4" t="s">
        <v>9</v>
      </c>
      <c r="J2" s="4" t="s">
        <v>1</v>
      </c>
    </row>
    <row r="3" spans="1:10" x14ac:dyDescent="0.3">
      <c r="A3" s="5" t="s">
        <v>10</v>
      </c>
      <c r="B3" s="6">
        <v>12.589</v>
      </c>
      <c r="C3" s="6">
        <v>104.61</v>
      </c>
      <c r="D3" s="6">
        <v>551.79999999999995</v>
      </c>
      <c r="E3" s="6">
        <v>208.16</v>
      </c>
      <c r="F3" s="23">
        <v>1554.5</v>
      </c>
      <c r="G3" s="6">
        <v>159.59</v>
      </c>
      <c r="H3" s="30">
        <v>190</v>
      </c>
      <c r="I3" s="6">
        <v>155.19</v>
      </c>
      <c r="J3" s="6">
        <f>SUM(Table6381011121314153523468910111213141516[[#This Row],[Avid Bioservices]:[Wockhardt]])</f>
        <v>2936.4389999999999</v>
      </c>
    </row>
    <row r="4" spans="1:10" x14ac:dyDescent="0.3">
      <c r="A4" s="8" t="s">
        <v>2</v>
      </c>
      <c r="B4" s="29">
        <v>26.335999999999999</v>
      </c>
      <c r="C4" s="28">
        <v>353</v>
      </c>
      <c r="D4" s="24">
        <v>1288</v>
      </c>
      <c r="E4" s="24">
        <v>767.55</v>
      </c>
      <c r="F4" s="25">
        <v>2474.5</v>
      </c>
      <c r="G4" s="26">
        <v>345.95</v>
      </c>
      <c r="H4" s="26">
        <v>527.15</v>
      </c>
      <c r="I4" s="25">
        <v>425.04</v>
      </c>
      <c r="J4" s="6">
        <f>SUM(Table6381011121314153523468910111213141516[[#This Row],[Avid Bioservices]:[Wockhardt]])</f>
        <v>6207.5259999999998</v>
      </c>
    </row>
    <row r="5" spans="1:10" x14ac:dyDescent="0.3">
      <c r="A5" s="13"/>
      <c r="B5" s="27"/>
      <c r="C5" s="27"/>
      <c r="D5" s="15"/>
      <c r="E5" s="14"/>
      <c r="F5" s="15"/>
      <c r="G5" s="16"/>
      <c r="H5" s="16"/>
      <c r="I5" s="16"/>
      <c r="J5" s="20"/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CAC84-769D-4F79-A30E-4521BF93955E}">
  <dimension ref="A1:G9"/>
  <sheetViews>
    <sheetView zoomScaleNormal="100" workbookViewId="0">
      <selection activeCell="B27" sqref="B27"/>
    </sheetView>
  </sheetViews>
  <sheetFormatPr defaultColWidth="10.69921875" defaultRowHeight="15.6" x14ac:dyDescent="0.3"/>
  <cols>
    <col min="1" max="1" width="34.69921875" bestFit="1" customWidth="1"/>
    <col min="2" max="2" width="15.19921875" customWidth="1"/>
    <col min="3" max="3" width="12.5" bestFit="1" customWidth="1"/>
    <col min="4" max="4" width="11.5" customWidth="1"/>
    <col min="5" max="5" width="19.09765625" customWidth="1"/>
    <col min="6" max="6" width="11.796875" bestFit="1" customWidth="1"/>
    <col min="7" max="7" width="13.5" customWidth="1"/>
  </cols>
  <sheetData>
    <row r="1" spans="1:7" ht="19.8" x14ac:dyDescent="0.4">
      <c r="A1" s="39" t="s">
        <v>59</v>
      </c>
      <c r="B1" s="44"/>
      <c r="C1" s="44"/>
      <c r="D1" s="44"/>
      <c r="E1" s="45"/>
      <c r="F1" s="34"/>
      <c r="G1" s="34"/>
    </row>
    <row r="2" spans="1:7" x14ac:dyDescent="0.3">
      <c r="A2" s="36" t="s">
        <v>0</v>
      </c>
      <c r="B2" s="36" t="s">
        <v>26</v>
      </c>
      <c r="C2" s="35" t="s">
        <v>4</v>
      </c>
      <c r="D2" s="34" t="s">
        <v>6</v>
      </c>
      <c r="E2" s="35" t="s">
        <v>7</v>
      </c>
      <c r="F2" s="35" t="s">
        <v>9</v>
      </c>
      <c r="G2" s="34" t="s">
        <v>1</v>
      </c>
    </row>
    <row r="3" spans="1:7" x14ac:dyDescent="0.3">
      <c r="A3" s="33" t="s">
        <v>10</v>
      </c>
      <c r="B3" s="58">
        <v>38.018000000000001</v>
      </c>
      <c r="C3" s="58">
        <v>1149</v>
      </c>
      <c r="D3" s="67">
        <v>3505.986879</v>
      </c>
      <c r="E3" s="59">
        <v>596.06976699899997</v>
      </c>
      <c r="F3" s="58">
        <v>84.49</v>
      </c>
      <c r="G3" s="71">
        <f>SUM(TableQ42019222324252627292830313233[[#This Row],[Avid Bioservices]:[Wockhardt]])</f>
        <v>5373.5646459990003</v>
      </c>
    </row>
    <row r="4" spans="1:7" x14ac:dyDescent="0.3">
      <c r="A4" s="32" t="s">
        <v>2</v>
      </c>
      <c r="B4" s="42">
        <v>198.755</v>
      </c>
      <c r="C4" s="60">
        <v>3579</v>
      </c>
      <c r="D4" s="68">
        <v>6620.37</v>
      </c>
      <c r="E4" s="61">
        <v>806.62</v>
      </c>
      <c r="F4" s="58">
        <v>317.89999999999998</v>
      </c>
      <c r="G4" s="70">
        <f>SUM(TableQ42019222324252627292830313233[[#This Row],[Avid Bioservices]:[Wockhardt]])</f>
        <v>11522.645</v>
      </c>
    </row>
    <row r="5" spans="1:7" x14ac:dyDescent="0.3">
      <c r="A5" s="36"/>
      <c r="B5" s="60" t="s">
        <v>58</v>
      </c>
      <c r="C5" s="60"/>
      <c r="D5" t="s">
        <v>51</v>
      </c>
      <c r="E5" s="61"/>
      <c r="F5" t="s">
        <v>52</v>
      </c>
      <c r="G5" s="58"/>
    </row>
    <row r="6" spans="1:7" x14ac:dyDescent="0.3">
      <c r="A6" t="s">
        <v>35</v>
      </c>
      <c r="E6" s="38"/>
    </row>
    <row r="7" spans="1:7" x14ac:dyDescent="0.3">
      <c r="A7" t="s">
        <v>44</v>
      </c>
    </row>
    <row r="8" spans="1:7" x14ac:dyDescent="0.3">
      <c r="A8" t="s">
        <v>48</v>
      </c>
    </row>
    <row r="9" spans="1:7" x14ac:dyDescent="0.3">
      <c r="D9" s="50"/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FE8F5-7A77-8044-965B-0DC8F22C4631}">
  <dimension ref="A1:J5"/>
  <sheetViews>
    <sheetView topLeftCell="B1" workbookViewId="0">
      <selection activeCell="J4" sqref="J4"/>
    </sheetView>
  </sheetViews>
  <sheetFormatPr defaultColWidth="11" defaultRowHeight="15.6" x14ac:dyDescent="0.3"/>
  <cols>
    <col min="1" max="1" width="34.69921875" bestFit="1" customWidth="1"/>
    <col min="2" max="2" width="16.796875" customWidth="1"/>
    <col min="3" max="3" width="10.19921875" customWidth="1"/>
    <col min="4" max="4" width="12.5" bestFit="1" customWidth="1"/>
  </cols>
  <sheetData>
    <row r="1" spans="1:10" x14ac:dyDescent="0.3">
      <c r="A1" s="2" t="s">
        <v>27</v>
      </c>
      <c r="B1" s="2"/>
      <c r="C1" s="2"/>
      <c r="D1" s="1"/>
      <c r="E1" s="1"/>
      <c r="F1" s="2"/>
      <c r="G1" s="2"/>
      <c r="H1" s="2"/>
      <c r="I1" s="1"/>
      <c r="J1" s="1"/>
    </row>
    <row r="2" spans="1:10" x14ac:dyDescent="0.3">
      <c r="A2" s="3" t="s">
        <v>0</v>
      </c>
      <c r="B2" s="3" t="s">
        <v>26</v>
      </c>
      <c r="C2" s="3" t="s">
        <v>25</v>
      </c>
      <c r="D2" s="4" t="s">
        <v>4</v>
      </c>
      <c r="E2" s="4" t="s">
        <v>5</v>
      </c>
      <c r="F2" s="4" t="s">
        <v>6</v>
      </c>
      <c r="G2" s="4" t="s">
        <v>8</v>
      </c>
      <c r="H2" s="4" t="s">
        <v>7</v>
      </c>
      <c r="I2" s="4" t="s">
        <v>9</v>
      </c>
      <c r="J2" s="4" t="s">
        <v>1</v>
      </c>
    </row>
    <row r="3" spans="1:10" x14ac:dyDescent="0.3">
      <c r="A3" s="5" t="s">
        <v>10</v>
      </c>
      <c r="B3" s="6">
        <v>6.9429999999999996</v>
      </c>
      <c r="C3" s="6">
        <v>152.05000000000001</v>
      </c>
      <c r="D3" s="6">
        <v>685.3</v>
      </c>
      <c r="E3" s="6">
        <v>236.49</v>
      </c>
      <c r="F3" s="23">
        <v>1554.5</v>
      </c>
      <c r="G3" s="6">
        <v>190.28</v>
      </c>
      <c r="H3" s="30">
        <v>190</v>
      </c>
      <c r="I3" s="6">
        <v>147.16</v>
      </c>
      <c r="J3" s="6">
        <f>SUM(Table63810111213141535234689101112131415[[#This Row],[Avid Bioservices]:[Wockhardt]])</f>
        <v>3162.723</v>
      </c>
    </row>
    <row r="4" spans="1:10" x14ac:dyDescent="0.3">
      <c r="A4" s="8" t="s">
        <v>2</v>
      </c>
      <c r="B4" s="29">
        <v>26.478999999999999</v>
      </c>
      <c r="C4" s="28">
        <v>266.08</v>
      </c>
      <c r="D4" s="24">
        <v>1271</v>
      </c>
      <c r="E4" s="24">
        <v>758.6</v>
      </c>
      <c r="F4" s="25">
        <v>2474.5</v>
      </c>
      <c r="G4" s="26">
        <v>345.95</v>
      </c>
      <c r="H4" s="26">
        <v>527.15</v>
      </c>
      <c r="I4" s="25">
        <v>460.2</v>
      </c>
      <c r="J4" s="6">
        <f>SUM(Table63810111213141535234689101112131415[[#This Row],[Avid Bioservices]:[Wockhardt]])</f>
        <v>6129.9589999999989</v>
      </c>
    </row>
    <row r="5" spans="1:10" x14ac:dyDescent="0.3">
      <c r="A5" s="13"/>
      <c r="B5" s="27"/>
      <c r="C5" s="27"/>
      <c r="D5" s="15"/>
      <c r="E5" s="14"/>
      <c r="F5" s="15"/>
      <c r="G5" s="16"/>
      <c r="H5" s="16"/>
      <c r="I5" s="16"/>
      <c r="J5" s="20"/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C9761-C5BB-5E45-B8F6-7817F8F81661}">
  <dimension ref="A1:J7"/>
  <sheetViews>
    <sheetView workbookViewId="0">
      <selection activeCell="J4" sqref="J4"/>
    </sheetView>
  </sheetViews>
  <sheetFormatPr defaultColWidth="11" defaultRowHeight="15.6" x14ac:dyDescent="0.3"/>
  <cols>
    <col min="1" max="1" width="34.69921875" bestFit="1" customWidth="1"/>
    <col min="2" max="2" width="16.796875" customWidth="1"/>
    <col min="3" max="3" width="10.19921875" customWidth="1"/>
    <col min="4" max="4" width="12.5" bestFit="1" customWidth="1"/>
  </cols>
  <sheetData>
    <row r="1" spans="1:10" x14ac:dyDescent="0.3">
      <c r="A1" s="2" t="s">
        <v>24</v>
      </c>
      <c r="B1" s="2"/>
      <c r="C1" s="2"/>
      <c r="D1" s="1"/>
      <c r="E1" s="1"/>
      <c r="F1" s="2"/>
      <c r="G1" s="2"/>
      <c r="H1" s="2"/>
      <c r="I1" s="1"/>
      <c r="J1" s="1"/>
    </row>
    <row r="2" spans="1:10" x14ac:dyDescent="0.3">
      <c r="A2" s="3" t="s">
        <v>0</v>
      </c>
      <c r="B2" s="3" t="s">
        <v>26</v>
      </c>
      <c r="C2" s="3" t="s">
        <v>25</v>
      </c>
      <c r="D2" s="4" t="s">
        <v>4</v>
      </c>
      <c r="E2" s="4" t="s">
        <v>5</v>
      </c>
      <c r="F2" s="4" t="s">
        <v>6</v>
      </c>
      <c r="G2" s="4" t="s">
        <v>8</v>
      </c>
      <c r="H2" s="4" t="s">
        <v>7</v>
      </c>
      <c r="I2" s="4" t="s">
        <v>9</v>
      </c>
      <c r="J2" s="4" t="s">
        <v>1</v>
      </c>
    </row>
    <row r="3" spans="1:10" x14ac:dyDescent="0.3">
      <c r="A3" s="5" t="s">
        <v>10</v>
      </c>
      <c r="B3" s="6">
        <v>6.819</v>
      </c>
      <c r="C3" s="6">
        <v>141.09700000000001</v>
      </c>
      <c r="D3" s="6">
        <v>627.9</v>
      </c>
      <c r="E3" s="6">
        <v>257.2</v>
      </c>
      <c r="F3" s="23">
        <v>1427</v>
      </c>
      <c r="G3" s="6">
        <v>179.01</v>
      </c>
      <c r="H3" s="6">
        <v>190</v>
      </c>
      <c r="I3" s="6">
        <v>157.44</v>
      </c>
      <c r="J3" s="6">
        <f>SUM(Table638101112131415352346891011121314[[#This Row],[Avid Bioservices]:[Wockhardt]])</f>
        <v>2986.4659999999999</v>
      </c>
    </row>
    <row r="4" spans="1:10" x14ac:dyDescent="0.3">
      <c r="A4" s="8" t="s">
        <v>2</v>
      </c>
      <c r="B4" s="29">
        <v>26.324999999999999</v>
      </c>
      <c r="C4" s="28">
        <v>270.37799999999999</v>
      </c>
      <c r="D4" s="24">
        <v>1256</v>
      </c>
      <c r="E4" s="24">
        <v>791.6</v>
      </c>
      <c r="F4" s="25">
        <v>2474.5</v>
      </c>
      <c r="G4" s="26">
        <v>352.46</v>
      </c>
      <c r="H4" s="26">
        <v>501.95</v>
      </c>
      <c r="I4" s="25">
        <v>460.2</v>
      </c>
      <c r="J4" s="6">
        <f>SUM(Table638101112131415352346891011121314[[#This Row],[Avid Bioservices]:[Wockhardt]])</f>
        <v>6133.4129999999996</v>
      </c>
    </row>
    <row r="5" spans="1:10" x14ac:dyDescent="0.3">
      <c r="A5" s="13"/>
      <c r="B5" s="27"/>
      <c r="C5" s="27"/>
      <c r="D5" s="15"/>
      <c r="E5" s="14"/>
      <c r="F5" s="15"/>
      <c r="G5" s="16"/>
      <c r="H5" s="16"/>
      <c r="I5" s="16"/>
      <c r="J5" s="20"/>
    </row>
    <row r="7" spans="1:10" x14ac:dyDescent="0.3">
      <c r="A7" t="s">
        <v>21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C69DE-9791-4040-A400-4467102963D1}">
  <dimension ref="A1:J7"/>
  <sheetViews>
    <sheetView workbookViewId="0">
      <selection activeCell="A29" sqref="A29"/>
    </sheetView>
  </sheetViews>
  <sheetFormatPr defaultColWidth="11" defaultRowHeight="15.6" x14ac:dyDescent="0.3"/>
  <cols>
    <col min="1" max="1" width="34.69921875" bestFit="1" customWidth="1"/>
    <col min="2" max="2" width="16.296875" customWidth="1"/>
    <col min="3" max="3" width="12.296875" customWidth="1"/>
    <col min="4" max="4" width="12.5" bestFit="1" customWidth="1"/>
  </cols>
  <sheetData>
    <row r="1" spans="1:10" x14ac:dyDescent="0.3">
      <c r="A1" s="2" t="s">
        <v>23</v>
      </c>
      <c r="B1" s="2"/>
      <c r="C1" s="2"/>
      <c r="D1" s="1"/>
      <c r="E1" s="1"/>
      <c r="F1" s="2"/>
      <c r="G1" s="2"/>
      <c r="H1" s="2"/>
      <c r="I1" s="1"/>
      <c r="J1" s="1"/>
    </row>
    <row r="2" spans="1:10" x14ac:dyDescent="0.3">
      <c r="A2" s="3" t="s">
        <v>0</v>
      </c>
      <c r="B2" s="3" t="s">
        <v>26</v>
      </c>
      <c r="C2" s="3" t="s">
        <v>25</v>
      </c>
      <c r="D2" s="4" t="s">
        <v>4</v>
      </c>
      <c r="E2" s="4" t="s">
        <v>5</v>
      </c>
      <c r="F2" s="4" t="s">
        <v>6</v>
      </c>
      <c r="G2" s="4" t="s">
        <v>8</v>
      </c>
      <c r="H2" s="4" t="s">
        <v>7</v>
      </c>
      <c r="I2" s="4" t="s">
        <v>9</v>
      </c>
      <c r="J2" s="4" t="s">
        <v>1</v>
      </c>
    </row>
    <row r="3" spans="1:10" x14ac:dyDescent="0.3">
      <c r="A3" s="5" t="s">
        <v>10</v>
      </c>
      <c r="B3" s="6">
        <v>12.782</v>
      </c>
      <c r="C3" s="6">
        <v>182.27699999999999</v>
      </c>
      <c r="D3" s="6">
        <v>606.29999999999995</v>
      </c>
      <c r="E3" s="6">
        <v>257.2</v>
      </c>
      <c r="F3" s="23">
        <v>1427</v>
      </c>
      <c r="G3" s="6">
        <v>179.01</v>
      </c>
      <c r="H3" s="6">
        <v>182.11</v>
      </c>
      <c r="I3" s="6">
        <v>157.44</v>
      </c>
      <c r="J3" s="6">
        <f>SUM(Table6381011121314153523468910111213[[#This Row],[Avid Bioservices]:[Wockhardt]])</f>
        <v>3004.1190000000006</v>
      </c>
    </row>
    <row r="4" spans="1:10" x14ac:dyDescent="0.3">
      <c r="A4" s="8" t="s">
        <v>2</v>
      </c>
      <c r="B4" s="28">
        <v>24.302</v>
      </c>
      <c r="C4" s="28">
        <v>254.29900000000001</v>
      </c>
      <c r="D4" s="24">
        <v>1256</v>
      </c>
      <c r="E4" s="24">
        <v>791.6</v>
      </c>
      <c r="F4" s="25">
        <v>2474.5</v>
      </c>
      <c r="G4" s="26">
        <v>352.46</v>
      </c>
      <c r="H4" s="26">
        <v>501.95</v>
      </c>
      <c r="I4" s="25">
        <v>460.2</v>
      </c>
      <c r="J4" s="6">
        <f>SUM(Table6381011121314153523468910111213[[#This Row],[Avid Bioservices]:[Wockhardt]])</f>
        <v>6115.3109999999997</v>
      </c>
    </row>
    <row r="5" spans="1:10" x14ac:dyDescent="0.3">
      <c r="A5" s="13"/>
      <c r="B5" s="27"/>
      <c r="C5" s="27"/>
      <c r="D5" s="15"/>
      <c r="E5" s="14"/>
      <c r="F5" s="15"/>
      <c r="G5" s="16"/>
      <c r="H5" s="16"/>
      <c r="I5" s="16"/>
      <c r="J5" s="20"/>
    </row>
    <row r="7" spans="1:10" x14ac:dyDescent="0.3">
      <c r="A7" t="s">
        <v>21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05CE5-AE20-0B4B-A526-8C8BF3D4DD5A}">
  <dimension ref="A1:J7"/>
  <sheetViews>
    <sheetView workbookViewId="0">
      <selection activeCell="I4" sqref="I4"/>
    </sheetView>
  </sheetViews>
  <sheetFormatPr defaultColWidth="11" defaultRowHeight="15.6" x14ac:dyDescent="0.3"/>
  <cols>
    <col min="1" max="1" width="34.69921875" bestFit="1" customWidth="1"/>
    <col min="2" max="2" width="16.296875" customWidth="1"/>
    <col min="3" max="3" width="12.296875" customWidth="1"/>
    <col min="4" max="4" width="12.5" bestFit="1" customWidth="1"/>
  </cols>
  <sheetData>
    <row r="1" spans="1:10" x14ac:dyDescent="0.3">
      <c r="A1" s="2" t="s">
        <v>22</v>
      </c>
      <c r="B1" s="2"/>
      <c r="C1" s="2"/>
      <c r="D1" s="1"/>
      <c r="E1" s="1"/>
      <c r="F1" s="2"/>
      <c r="G1" s="2"/>
      <c r="H1" s="2"/>
      <c r="I1" s="1"/>
      <c r="J1" s="1"/>
    </row>
    <row r="2" spans="1:10" x14ac:dyDescent="0.3">
      <c r="A2" s="3" t="s">
        <v>0</v>
      </c>
      <c r="B2" s="3" t="s">
        <v>26</v>
      </c>
      <c r="C2" s="3" t="s">
        <v>25</v>
      </c>
      <c r="D2" s="4" t="s">
        <v>4</v>
      </c>
      <c r="E2" s="4" t="s">
        <v>5</v>
      </c>
      <c r="F2" s="4" t="s">
        <v>6</v>
      </c>
      <c r="G2" s="4" t="s">
        <v>8</v>
      </c>
      <c r="H2" s="4" t="s">
        <v>7</v>
      </c>
      <c r="I2" s="4" t="s">
        <v>9</v>
      </c>
      <c r="J2" s="4" t="s">
        <v>1</v>
      </c>
    </row>
    <row r="3" spans="1:10" x14ac:dyDescent="0.3">
      <c r="A3" s="5" t="s">
        <v>10</v>
      </c>
      <c r="B3" s="6">
        <v>27.077000000000002</v>
      </c>
      <c r="C3" s="6">
        <v>112.619</v>
      </c>
      <c r="D3" s="6">
        <v>543.9</v>
      </c>
      <c r="E3" s="6">
        <v>202.47</v>
      </c>
      <c r="F3" s="23">
        <v>1391</v>
      </c>
      <c r="G3" s="6">
        <v>152.1</v>
      </c>
      <c r="H3" s="6">
        <v>182.11</v>
      </c>
      <c r="I3" s="6">
        <v>156.69999999999999</v>
      </c>
      <c r="J3" s="6">
        <f>SUM(Table63810111213141535234689101112[[#This Row],[Avid Bioservices]:[Wockhardt]])</f>
        <v>2767.9759999999997</v>
      </c>
    </row>
    <row r="4" spans="1:10" x14ac:dyDescent="0.3">
      <c r="A4" s="8" t="s">
        <v>2</v>
      </c>
      <c r="B4" s="29">
        <v>24.399000000000001</v>
      </c>
      <c r="C4" s="28">
        <v>248.94499999999999</v>
      </c>
      <c r="D4" s="24">
        <v>1025</v>
      </c>
      <c r="E4" s="24">
        <v>733.6</v>
      </c>
      <c r="F4" s="25">
        <v>2490</v>
      </c>
      <c r="G4" s="26">
        <v>338.8</v>
      </c>
      <c r="H4" s="26">
        <v>501.95</v>
      </c>
      <c r="I4" s="25">
        <v>460.2</v>
      </c>
      <c r="J4" s="6">
        <f>SUM(Table63810111213141535234689101112[[#This Row],[Avid Bioservices]:[Wockhardt]])</f>
        <v>5822.8939999999993</v>
      </c>
    </row>
    <row r="5" spans="1:10" x14ac:dyDescent="0.3">
      <c r="A5" s="13"/>
      <c r="B5" s="27"/>
      <c r="C5" s="27"/>
      <c r="D5" s="15"/>
      <c r="E5" s="14"/>
      <c r="F5" s="15"/>
      <c r="G5" s="16"/>
      <c r="H5" s="16"/>
      <c r="I5" s="16"/>
      <c r="J5" s="20"/>
    </row>
    <row r="7" spans="1:10" x14ac:dyDescent="0.3">
      <c r="A7" t="s">
        <v>21</v>
      </c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workbookViewId="0">
      <selection activeCell="J4" sqref="J4"/>
    </sheetView>
  </sheetViews>
  <sheetFormatPr defaultColWidth="11" defaultRowHeight="15.6" x14ac:dyDescent="0.3"/>
  <cols>
    <col min="1" max="1" width="34.69921875" bestFit="1" customWidth="1"/>
    <col min="2" max="2" width="16.296875" customWidth="1"/>
    <col min="3" max="3" width="12.296875" customWidth="1"/>
    <col min="4" max="4" width="12.5" bestFit="1" customWidth="1"/>
  </cols>
  <sheetData>
    <row r="1" spans="1:10" x14ac:dyDescent="0.3">
      <c r="A1" s="2" t="s">
        <v>20</v>
      </c>
      <c r="B1" s="2"/>
      <c r="C1" s="2"/>
      <c r="D1" s="1"/>
      <c r="E1" s="1"/>
      <c r="F1" s="2"/>
      <c r="G1" s="2"/>
      <c r="H1" s="2"/>
      <c r="I1" s="1"/>
      <c r="J1" s="1"/>
    </row>
    <row r="2" spans="1:10" x14ac:dyDescent="0.3">
      <c r="A2" s="3" t="s">
        <v>0</v>
      </c>
      <c r="B2" s="3" t="s">
        <v>26</v>
      </c>
      <c r="C2" s="3" t="s">
        <v>25</v>
      </c>
      <c r="D2" s="4" t="s">
        <v>4</v>
      </c>
      <c r="E2" s="4" t="s">
        <v>5</v>
      </c>
      <c r="F2" s="4" t="s">
        <v>6</v>
      </c>
      <c r="G2" s="4" t="s">
        <v>8</v>
      </c>
      <c r="H2" s="4" t="s">
        <v>7</v>
      </c>
      <c r="I2" s="4" t="s">
        <v>9</v>
      </c>
      <c r="J2" s="4" t="s">
        <v>1</v>
      </c>
    </row>
    <row r="3" spans="1:10" x14ac:dyDescent="0.3">
      <c r="A3" s="5" t="s">
        <v>10</v>
      </c>
      <c r="B3" s="6">
        <v>17.904</v>
      </c>
      <c r="C3" s="6">
        <v>134.554</v>
      </c>
      <c r="D3" s="6">
        <v>616.9</v>
      </c>
      <c r="E3" s="6">
        <v>215.03</v>
      </c>
      <c r="F3" s="23">
        <f>2423/2</f>
        <v>1211.5</v>
      </c>
      <c r="G3" s="6">
        <v>165.97</v>
      </c>
      <c r="H3" s="6">
        <v>182.11</v>
      </c>
      <c r="I3" s="6">
        <v>137.9</v>
      </c>
      <c r="J3" s="6">
        <f>SUM(Table638101112131415352346891011[[#This Row],[Avid Bioservices]:[Wockhardt]])</f>
        <v>2681.8679999999999</v>
      </c>
    </row>
    <row r="4" spans="1:10" x14ac:dyDescent="0.3">
      <c r="A4" s="8" t="s">
        <v>2</v>
      </c>
      <c r="B4" s="29">
        <v>2.4470000000000001</v>
      </c>
      <c r="C4" s="28">
        <v>237.79599999999999</v>
      </c>
      <c r="D4" s="24">
        <v>995.9</v>
      </c>
      <c r="E4" s="24">
        <v>767.6</v>
      </c>
      <c r="F4" s="25">
        <v>2516</v>
      </c>
      <c r="G4" s="26">
        <v>229.6</v>
      </c>
      <c r="H4" s="26">
        <v>501.95</v>
      </c>
      <c r="I4" s="25">
        <v>450.85</v>
      </c>
      <c r="J4" s="6">
        <f>SUM(Table638101112131415352346891011[[#This Row],[Avid Bioservices]:[Wockhardt]])</f>
        <v>5702.1430000000009</v>
      </c>
    </row>
    <row r="5" spans="1:10" x14ac:dyDescent="0.3">
      <c r="A5" s="13"/>
      <c r="B5" s="27"/>
      <c r="C5" s="27"/>
      <c r="D5" s="15"/>
      <c r="E5" s="14"/>
      <c r="F5" s="15"/>
      <c r="G5" s="16"/>
      <c r="H5" s="16"/>
      <c r="I5" s="16"/>
      <c r="J5" s="20"/>
    </row>
    <row r="7" spans="1:10" x14ac:dyDescent="0.3">
      <c r="A7" t="s">
        <v>21</v>
      </c>
    </row>
  </sheetData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"/>
  <sheetViews>
    <sheetView workbookViewId="0">
      <selection activeCell="K4" sqref="K4"/>
    </sheetView>
  </sheetViews>
  <sheetFormatPr defaultColWidth="11" defaultRowHeight="15.6" x14ac:dyDescent="0.3"/>
  <cols>
    <col min="1" max="1" width="34.69921875" bestFit="1" customWidth="1"/>
    <col min="2" max="2" width="16.796875" customWidth="1"/>
    <col min="3" max="3" width="15" customWidth="1"/>
    <col min="4" max="5" width="12.5" bestFit="1" customWidth="1"/>
  </cols>
  <sheetData>
    <row r="1" spans="1:11" x14ac:dyDescent="0.3">
      <c r="A1" s="2" t="s">
        <v>19</v>
      </c>
      <c r="B1" s="2"/>
      <c r="C1" s="2"/>
      <c r="D1" s="1"/>
      <c r="E1" s="1"/>
      <c r="F1" s="1"/>
      <c r="G1" s="2"/>
      <c r="H1" s="2"/>
      <c r="I1" s="2"/>
      <c r="J1" s="1"/>
      <c r="K1" s="1"/>
    </row>
    <row r="2" spans="1:11" x14ac:dyDescent="0.3">
      <c r="A2" s="3" t="s">
        <v>0</v>
      </c>
      <c r="B2" s="3" t="s">
        <v>26</v>
      </c>
      <c r="C2" s="3" t="s">
        <v>25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8</v>
      </c>
      <c r="I2" s="4" t="s">
        <v>7</v>
      </c>
      <c r="J2" s="4" t="s">
        <v>9</v>
      </c>
      <c r="K2" s="4" t="s">
        <v>1</v>
      </c>
    </row>
    <row r="3" spans="1:11" x14ac:dyDescent="0.3">
      <c r="A3" s="5" t="s">
        <v>10</v>
      </c>
      <c r="B3" s="6">
        <v>10.747</v>
      </c>
      <c r="C3" s="6">
        <v>105.006</v>
      </c>
      <c r="D3" s="6">
        <v>163.88</v>
      </c>
      <c r="E3" s="6">
        <v>532.20000000000005</v>
      </c>
      <c r="F3" s="6">
        <v>175.88</v>
      </c>
      <c r="G3" s="23">
        <f>2072.8/2</f>
        <v>1036.4000000000001</v>
      </c>
      <c r="H3" s="6">
        <v>146.37</v>
      </c>
      <c r="I3" s="6">
        <v>176.01750000000001</v>
      </c>
      <c r="J3" s="6">
        <v>133.13999999999999</v>
      </c>
      <c r="K3" s="6">
        <f>SUM(Table6381011121314153523468910[[#This Row],[Avid Bioservices]:[Wockhardt]])</f>
        <v>2479.6405</v>
      </c>
    </row>
    <row r="4" spans="1:11" x14ac:dyDescent="0.3">
      <c r="A4" s="8" t="s">
        <v>2</v>
      </c>
      <c r="B4">
        <v>2.6779999999999999</v>
      </c>
      <c r="C4" s="28">
        <v>223.767</v>
      </c>
      <c r="D4" s="21">
        <v>365</v>
      </c>
      <c r="E4" s="21">
        <v>969</v>
      </c>
      <c r="F4" s="21">
        <v>767.6</v>
      </c>
      <c r="G4" s="22">
        <v>2441</v>
      </c>
      <c r="H4" s="22">
        <v>229.6</v>
      </c>
      <c r="I4" s="22">
        <v>478.94</v>
      </c>
      <c r="J4" s="22">
        <v>449.17</v>
      </c>
      <c r="K4" s="7">
        <f>SUM(Table6381011121314153523468910[[#This Row],[Avid Bioservices]:[Wockhardt]])</f>
        <v>5926.7550000000001</v>
      </c>
    </row>
    <row r="5" spans="1:11" x14ac:dyDescent="0.3">
      <c r="A5" s="13"/>
      <c r="B5" s="13"/>
      <c r="C5" s="13"/>
      <c r="D5" s="17"/>
      <c r="E5" s="15"/>
      <c r="F5" s="14"/>
      <c r="G5" s="15"/>
      <c r="H5" s="16"/>
      <c r="I5" s="16"/>
      <c r="J5" s="16"/>
      <c r="K5" s="20"/>
    </row>
  </sheetData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"/>
  <sheetViews>
    <sheetView workbookViewId="0">
      <selection activeCell="I4" sqref="I4"/>
    </sheetView>
  </sheetViews>
  <sheetFormatPr defaultColWidth="11" defaultRowHeight="15.6" x14ac:dyDescent="0.3"/>
  <cols>
    <col min="1" max="1" width="34.69921875" bestFit="1" customWidth="1"/>
    <col min="2" max="3" width="12.5" bestFit="1" customWidth="1"/>
  </cols>
  <sheetData>
    <row r="1" spans="1:9" x14ac:dyDescent="0.3">
      <c r="A1" s="2" t="s">
        <v>18</v>
      </c>
      <c r="B1" s="1"/>
      <c r="C1" s="1"/>
      <c r="D1" s="1"/>
      <c r="E1" s="2"/>
      <c r="F1" s="2"/>
      <c r="G1" s="2"/>
      <c r="H1" s="1"/>
      <c r="I1" s="1"/>
    </row>
    <row r="2" spans="1:9" x14ac:dyDescent="0.3">
      <c r="A2" s="3" t="s">
        <v>0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8</v>
      </c>
      <c r="G2" s="4" t="s">
        <v>7</v>
      </c>
      <c r="H2" s="4" t="s">
        <v>9</v>
      </c>
      <c r="I2" s="4" t="s">
        <v>1</v>
      </c>
    </row>
    <row r="3" spans="1:9" x14ac:dyDescent="0.3">
      <c r="A3" s="5" t="s">
        <v>10</v>
      </c>
      <c r="B3" s="6">
        <v>191.32</v>
      </c>
      <c r="C3" s="6">
        <v>483.7</v>
      </c>
      <c r="D3" s="6">
        <v>172.97</v>
      </c>
      <c r="E3" s="12">
        <f>2072.8/2</f>
        <v>1036.4000000000001</v>
      </c>
      <c r="F3" s="6">
        <v>146.37</v>
      </c>
      <c r="G3" s="6">
        <v>176.01750000000001</v>
      </c>
      <c r="H3" s="6">
        <v>146.47999999999999</v>
      </c>
      <c r="I3" s="6">
        <f>SUM(Table63810111213141535234689[[#This Row],[AMRI]:[Wockhardt]])</f>
        <v>2353.2575000000002</v>
      </c>
    </row>
    <row r="4" spans="1:9" x14ac:dyDescent="0.3">
      <c r="A4" s="8" t="s">
        <v>2</v>
      </c>
      <c r="B4" s="18">
        <v>376</v>
      </c>
      <c r="C4" s="18">
        <v>905</v>
      </c>
      <c r="D4" s="18">
        <v>723.56</v>
      </c>
      <c r="E4" s="19">
        <v>2441</v>
      </c>
      <c r="F4" s="19">
        <v>229.6</v>
      </c>
      <c r="G4" s="19">
        <v>478.94</v>
      </c>
      <c r="H4" s="19">
        <v>386.9</v>
      </c>
      <c r="I4" s="7">
        <f>SUM(Table63810111213141535234689[[#This Row],[AMRI]:[Wockhardt]])</f>
        <v>5540.9999999999991</v>
      </c>
    </row>
    <row r="5" spans="1:9" x14ac:dyDescent="0.3">
      <c r="A5" s="13"/>
      <c r="B5" s="17"/>
      <c r="C5" s="15"/>
      <c r="D5" s="14"/>
      <c r="E5" s="15"/>
      <c r="F5" s="16"/>
      <c r="G5" s="16"/>
      <c r="H5" s="16"/>
      <c r="I5" s="20"/>
    </row>
  </sheetData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"/>
  <sheetViews>
    <sheetView workbookViewId="0">
      <selection activeCell="B3" sqref="B3:C3"/>
    </sheetView>
  </sheetViews>
  <sheetFormatPr defaultColWidth="11" defaultRowHeight="15.6" x14ac:dyDescent="0.3"/>
  <cols>
    <col min="1" max="1" width="34.69921875" bestFit="1" customWidth="1"/>
    <col min="2" max="3" width="12.5" bestFit="1" customWidth="1"/>
  </cols>
  <sheetData>
    <row r="1" spans="1:9" x14ac:dyDescent="0.3">
      <c r="A1" s="2" t="s">
        <v>17</v>
      </c>
      <c r="B1" s="1"/>
      <c r="C1" s="1"/>
      <c r="D1" s="1"/>
      <c r="E1" s="2"/>
      <c r="F1" s="2"/>
      <c r="G1" s="2"/>
      <c r="H1" s="1"/>
      <c r="I1" s="1"/>
    </row>
    <row r="2" spans="1:9" x14ac:dyDescent="0.3">
      <c r="A2" s="3" t="s">
        <v>0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8</v>
      </c>
      <c r="G2" s="4" t="s">
        <v>7</v>
      </c>
      <c r="H2" s="4" t="s">
        <v>9</v>
      </c>
      <c r="I2" s="4" t="s">
        <v>1</v>
      </c>
    </row>
    <row r="3" spans="1:9" x14ac:dyDescent="0.3">
      <c r="A3" s="5" t="s">
        <v>10</v>
      </c>
      <c r="B3" s="6">
        <v>152.74</v>
      </c>
      <c r="C3" s="6">
        <v>442.2</v>
      </c>
      <c r="D3" s="6">
        <v>153.1</v>
      </c>
      <c r="E3" s="12">
        <v>1041.52</v>
      </c>
      <c r="F3" s="6">
        <v>132.75</v>
      </c>
      <c r="G3" s="6">
        <v>180.95</v>
      </c>
      <c r="H3" s="6">
        <v>159.87</v>
      </c>
      <c r="I3" s="6">
        <f>SUM(Table6381011121314153523468[[#This Row],[AMRI]:[Wockhardt]])</f>
        <v>2263.1299999999997</v>
      </c>
    </row>
    <row r="4" spans="1:9" x14ac:dyDescent="0.3">
      <c r="A4" s="8" t="s">
        <v>2</v>
      </c>
      <c r="B4" s="9">
        <v>376</v>
      </c>
      <c r="C4" s="9">
        <v>927</v>
      </c>
      <c r="D4" s="9">
        <v>794.82</v>
      </c>
      <c r="E4" s="10">
        <v>2441</v>
      </c>
      <c r="F4" s="10">
        <v>230.99</v>
      </c>
      <c r="G4" s="10">
        <v>490.51</v>
      </c>
      <c r="H4" s="10">
        <v>394.86</v>
      </c>
      <c r="I4" s="7">
        <f>SUM(Table6381011121314153523468[[#This Row],[AMRI]:[Wockhardt]])</f>
        <v>5655.1799999999994</v>
      </c>
    </row>
  </sheetData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"/>
  <sheetViews>
    <sheetView workbookViewId="0">
      <selection activeCell="B3" sqref="B3:C3"/>
    </sheetView>
  </sheetViews>
  <sheetFormatPr defaultColWidth="11" defaultRowHeight="15.6" x14ac:dyDescent="0.3"/>
  <cols>
    <col min="1" max="1" width="34.69921875" bestFit="1" customWidth="1"/>
    <col min="2" max="3" width="12.5" bestFit="1" customWidth="1"/>
  </cols>
  <sheetData>
    <row r="1" spans="1:9" x14ac:dyDescent="0.3">
      <c r="A1" s="2" t="s">
        <v>16</v>
      </c>
      <c r="B1" s="1"/>
      <c r="C1" s="1"/>
      <c r="D1" s="1"/>
      <c r="E1" s="2"/>
      <c r="F1" s="2"/>
      <c r="G1" s="2"/>
      <c r="H1" s="1"/>
      <c r="I1" s="1"/>
    </row>
    <row r="2" spans="1:9" x14ac:dyDescent="0.3">
      <c r="A2" s="3" t="s">
        <v>0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8</v>
      </c>
      <c r="G2" s="4" t="s">
        <v>7</v>
      </c>
      <c r="H2" s="4" t="s">
        <v>9</v>
      </c>
      <c r="I2" s="4" t="s">
        <v>1</v>
      </c>
    </row>
    <row r="3" spans="1:9" x14ac:dyDescent="0.3">
      <c r="A3" s="5" t="s">
        <v>10</v>
      </c>
      <c r="B3" s="6">
        <v>120.81</v>
      </c>
      <c r="C3" s="6">
        <v>532.20000000000005</v>
      </c>
      <c r="D3" s="6">
        <v>93.97</v>
      </c>
      <c r="E3" s="12">
        <v>1079.635</v>
      </c>
      <c r="F3" s="6">
        <v>145.37</v>
      </c>
      <c r="G3" s="6">
        <v>180.95</v>
      </c>
      <c r="H3" s="6">
        <v>157.58000000000001</v>
      </c>
      <c r="I3" s="6">
        <f>SUM(Table638101112131415352346[[#This Row],[AMRI]:[Wockhardt]])</f>
        <v>2310.5149999999999</v>
      </c>
    </row>
    <row r="4" spans="1:9" x14ac:dyDescent="0.3">
      <c r="A4" s="8" t="s">
        <v>2</v>
      </c>
      <c r="B4" s="9">
        <v>222.01</v>
      </c>
      <c r="C4" s="9">
        <v>906</v>
      </c>
      <c r="D4" s="9">
        <v>770.4</v>
      </c>
      <c r="E4" s="10">
        <v>2441</v>
      </c>
      <c r="F4" s="10">
        <v>214.15</v>
      </c>
      <c r="G4" s="10">
        <v>490.51</v>
      </c>
      <c r="H4" s="10">
        <v>421.64</v>
      </c>
      <c r="I4" s="7">
        <f>SUM(Table638101112131415352346[[#This Row],[AMRI]:[Wockhardt]])</f>
        <v>5465.71</v>
      </c>
    </row>
  </sheetData>
  <pageMargins left="0.7" right="0.7" top="0.75" bottom="0.75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"/>
  <sheetViews>
    <sheetView workbookViewId="0">
      <selection activeCell="B3" sqref="B3:C3"/>
    </sheetView>
  </sheetViews>
  <sheetFormatPr defaultColWidth="10.796875" defaultRowHeight="15.6" x14ac:dyDescent="0.3"/>
  <cols>
    <col min="1" max="1" width="29" style="1" bestFit="1" customWidth="1"/>
    <col min="2" max="2" width="12.5" style="1" bestFit="1" customWidth="1"/>
    <col min="3" max="3" width="15.69921875" style="1" bestFit="1" customWidth="1"/>
    <col min="4" max="5" width="13" style="1" bestFit="1" customWidth="1"/>
    <col min="6" max="6" width="10.796875" style="1" customWidth="1"/>
    <col min="7" max="7" width="12.5" style="1" bestFit="1" customWidth="1"/>
    <col min="8" max="8" width="12.69921875" style="1" bestFit="1" customWidth="1"/>
    <col min="9" max="9" width="15.296875" style="1" customWidth="1"/>
    <col min="10" max="16384" width="10.796875" style="1"/>
  </cols>
  <sheetData>
    <row r="1" spans="1:9" x14ac:dyDescent="0.3">
      <c r="A1" s="2" t="s">
        <v>15</v>
      </c>
      <c r="E1" s="11"/>
      <c r="G1" s="11"/>
    </row>
    <row r="2" spans="1:9" s="4" customFormat="1" x14ac:dyDescent="0.3">
      <c r="A2" s="3" t="s">
        <v>0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8</v>
      </c>
      <c r="G2" s="4" t="s">
        <v>7</v>
      </c>
      <c r="H2" s="4" t="s">
        <v>9</v>
      </c>
      <c r="I2" s="4" t="s">
        <v>1</v>
      </c>
    </row>
    <row r="3" spans="1:9" s="4" customFormat="1" x14ac:dyDescent="0.3">
      <c r="A3" s="5" t="s">
        <v>10</v>
      </c>
      <c r="B3" s="6">
        <v>105.58</v>
      </c>
      <c r="C3" s="6">
        <v>438</v>
      </c>
      <c r="D3" s="6">
        <v>95.15</v>
      </c>
      <c r="E3" s="6">
        <v>949.5</v>
      </c>
      <c r="F3" s="6">
        <v>120.17</v>
      </c>
      <c r="G3" s="6">
        <v>180.95</v>
      </c>
      <c r="H3" s="6">
        <v>153.13999999999999</v>
      </c>
      <c r="I3" s="6">
        <f>SUM(Table638101112131415352347[[#This Row],[AMRI]:[Wockhardt]])</f>
        <v>2042.4900000000002</v>
      </c>
    </row>
    <row r="4" spans="1:9" s="4" customFormat="1" x14ac:dyDescent="0.3">
      <c r="A4" s="8" t="s">
        <v>2</v>
      </c>
      <c r="B4" s="9">
        <v>216.9</v>
      </c>
      <c r="C4" s="9">
        <v>906</v>
      </c>
      <c r="D4" s="9">
        <v>780</v>
      </c>
      <c r="E4" s="10">
        <v>2441</v>
      </c>
      <c r="F4" s="10">
        <v>198.95</v>
      </c>
      <c r="G4" s="10">
        <v>470.13</v>
      </c>
      <c r="H4" s="10">
        <v>421.64</v>
      </c>
      <c r="I4" s="7">
        <f>SUM(Table638101112131415352347[[#This Row],[AMRI]:[Wockhardt]])</f>
        <v>5434.62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F72B7-67F0-43C9-AD06-FEB5ACD46FA4}">
  <dimension ref="A1:G12"/>
  <sheetViews>
    <sheetView zoomScaleNormal="100" workbookViewId="0">
      <selection activeCell="A30" sqref="A30"/>
    </sheetView>
  </sheetViews>
  <sheetFormatPr defaultColWidth="10.69921875" defaultRowHeight="15.6" x14ac:dyDescent="0.3"/>
  <cols>
    <col min="1" max="1" width="34.69921875" bestFit="1" customWidth="1"/>
    <col min="2" max="2" width="15.19921875" customWidth="1"/>
    <col min="3" max="3" width="12.5" bestFit="1" customWidth="1"/>
    <col min="4" max="4" width="11.5" customWidth="1"/>
    <col min="5" max="5" width="19.09765625" customWidth="1"/>
    <col min="6" max="6" width="11.796875" bestFit="1" customWidth="1"/>
    <col min="7" max="7" width="13.5" customWidth="1"/>
  </cols>
  <sheetData>
    <row r="1" spans="1:7" ht="19.8" x14ac:dyDescent="0.4">
      <c r="A1" s="39" t="s">
        <v>57</v>
      </c>
      <c r="B1" s="44"/>
      <c r="C1" s="44"/>
      <c r="D1" s="44"/>
      <c r="E1" s="45"/>
      <c r="F1" s="34"/>
      <c r="G1" s="34"/>
    </row>
    <row r="2" spans="1:7" x14ac:dyDescent="0.3">
      <c r="A2" s="36" t="s">
        <v>0</v>
      </c>
      <c r="B2" s="36" t="s">
        <v>26</v>
      </c>
      <c r="C2" s="35" t="s">
        <v>4</v>
      </c>
      <c r="D2" s="34" t="s">
        <v>6</v>
      </c>
      <c r="E2" s="35" t="s">
        <v>7</v>
      </c>
      <c r="F2" s="35" t="s">
        <v>9</v>
      </c>
      <c r="G2" s="34" t="s">
        <v>1</v>
      </c>
    </row>
    <row r="3" spans="1:7" x14ac:dyDescent="0.3">
      <c r="A3" s="33" t="s">
        <v>10</v>
      </c>
      <c r="B3" s="58">
        <v>34.756999999999998</v>
      </c>
      <c r="C3" s="58">
        <v>1022</v>
      </c>
      <c r="D3" s="67">
        <v>3505.98</v>
      </c>
      <c r="E3">
        <v>695.33</v>
      </c>
      <c r="F3" s="58">
        <v>83.43</v>
      </c>
      <c r="G3" s="71">
        <f>SUM(TableQ420192223242526272928303132[[#This Row],[Avid Bioservices]:[Wockhardt]])</f>
        <v>5341.4970000000003</v>
      </c>
    </row>
    <row r="4" spans="1:7" x14ac:dyDescent="0.3">
      <c r="A4" s="32" t="s">
        <v>2</v>
      </c>
      <c r="B4" s="42">
        <v>174.75899999999999</v>
      </c>
      <c r="C4" s="60">
        <v>3167</v>
      </c>
      <c r="D4" s="68">
        <v>4768.63</v>
      </c>
      <c r="E4" s="61">
        <v>843.77</v>
      </c>
      <c r="F4" s="58">
        <v>323.161092</v>
      </c>
      <c r="G4" s="70">
        <f>SUM(TableQ420192223242526272928303132[[#This Row],[Avid Bioservices]:[Wockhardt]])</f>
        <v>9277.3200919999999</v>
      </c>
    </row>
    <row r="5" spans="1:7" x14ac:dyDescent="0.3">
      <c r="A5" s="36"/>
      <c r="B5" s="60" t="s">
        <v>58</v>
      </c>
      <c r="C5" s="60"/>
      <c r="D5" t="s">
        <v>51</v>
      </c>
      <c r="E5" s="61"/>
      <c r="F5" t="s">
        <v>52</v>
      </c>
      <c r="G5" s="58"/>
    </row>
    <row r="6" spans="1:7" x14ac:dyDescent="0.3">
      <c r="A6" t="s">
        <v>35</v>
      </c>
      <c r="E6" s="38"/>
    </row>
    <row r="7" spans="1:7" x14ac:dyDescent="0.3">
      <c r="A7" t="s">
        <v>44</v>
      </c>
    </row>
    <row r="8" spans="1:7" x14ac:dyDescent="0.3">
      <c r="A8" t="s">
        <v>48</v>
      </c>
    </row>
    <row r="9" spans="1:7" x14ac:dyDescent="0.3">
      <c r="D9" s="50"/>
    </row>
    <row r="12" spans="1:7" x14ac:dyDescent="0.3">
      <c r="E12">
        <v>695.33</v>
      </c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"/>
  <sheetViews>
    <sheetView workbookViewId="0">
      <selection activeCell="B3" sqref="B3:C3"/>
    </sheetView>
  </sheetViews>
  <sheetFormatPr defaultColWidth="10.796875" defaultRowHeight="15.6" x14ac:dyDescent="0.3"/>
  <cols>
    <col min="1" max="1" width="29" style="1" bestFit="1" customWidth="1"/>
    <col min="2" max="2" width="12.5" style="1" bestFit="1" customWidth="1"/>
    <col min="3" max="3" width="15.69921875" style="1" bestFit="1" customWidth="1"/>
    <col min="4" max="5" width="13" style="1" bestFit="1" customWidth="1"/>
    <col min="6" max="6" width="10.796875" style="1" customWidth="1"/>
    <col min="7" max="7" width="12.5" style="1" bestFit="1" customWidth="1"/>
    <col min="8" max="8" width="12.69921875" style="1" bestFit="1" customWidth="1"/>
    <col min="9" max="9" width="15.296875" style="1" customWidth="1"/>
    <col min="10" max="16384" width="10.796875" style="1"/>
  </cols>
  <sheetData>
    <row r="1" spans="1:9" x14ac:dyDescent="0.3">
      <c r="A1" s="2" t="s">
        <v>11</v>
      </c>
      <c r="E1" s="2"/>
      <c r="G1" s="2"/>
    </row>
    <row r="2" spans="1:9" s="4" customFormat="1" x14ac:dyDescent="0.3">
      <c r="A2" s="3" t="s">
        <v>0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8</v>
      </c>
      <c r="G2" s="4" t="s">
        <v>7</v>
      </c>
      <c r="H2" s="4" t="s">
        <v>9</v>
      </c>
      <c r="I2" s="4" t="s">
        <v>1</v>
      </c>
    </row>
    <row r="3" spans="1:9" s="4" customFormat="1" x14ac:dyDescent="0.3">
      <c r="A3" s="5" t="s">
        <v>10</v>
      </c>
      <c r="B3" s="6">
        <v>126.41200000000001</v>
      </c>
      <c r="C3" s="6">
        <v>454.9</v>
      </c>
      <c r="D3" s="6">
        <v>143</v>
      </c>
      <c r="E3" s="6">
        <v>949.5</v>
      </c>
      <c r="F3" s="6">
        <v>102.19</v>
      </c>
      <c r="G3" s="6">
        <v>126.07</v>
      </c>
      <c r="H3" s="6">
        <v>162.5</v>
      </c>
      <c r="I3" s="6">
        <f>SUM(Table63810111213141535234[[#This Row],[AMRI]:[Wockhardt]])</f>
        <v>2064.5720000000001</v>
      </c>
    </row>
    <row r="4" spans="1:9" s="4" customFormat="1" x14ac:dyDescent="0.3">
      <c r="A4" s="8" t="s">
        <v>2</v>
      </c>
      <c r="B4" s="9">
        <v>209.51</v>
      </c>
      <c r="C4" s="9">
        <v>902</v>
      </c>
      <c r="D4" s="9">
        <v>763.2</v>
      </c>
      <c r="E4" s="10">
        <v>2466</v>
      </c>
      <c r="F4" s="10">
        <v>171.26</v>
      </c>
      <c r="G4" s="10">
        <v>470.13</v>
      </c>
      <c r="H4" s="10">
        <v>412.3</v>
      </c>
      <c r="I4" s="7">
        <f>SUM(Table63810111213141535234[[#This Row],[AMRI]:[Wockhardt]])</f>
        <v>5394.4000000000005</v>
      </c>
    </row>
  </sheetData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"/>
  <sheetViews>
    <sheetView workbookViewId="0">
      <selection activeCell="B3" sqref="B3:C3"/>
    </sheetView>
  </sheetViews>
  <sheetFormatPr defaultColWidth="10.796875" defaultRowHeight="15.6" x14ac:dyDescent="0.3"/>
  <cols>
    <col min="1" max="1" width="29" style="1" bestFit="1" customWidth="1"/>
    <col min="2" max="2" width="12.5" style="1" bestFit="1" customWidth="1"/>
    <col min="3" max="3" width="15.69921875" style="1" bestFit="1" customWidth="1"/>
    <col min="4" max="5" width="13" style="1" bestFit="1" customWidth="1"/>
    <col min="6" max="6" width="10.796875" style="1" customWidth="1"/>
    <col min="7" max="7" width="12.5" style="1" bestFit="1" customWidth="1"/>
    <col min="8" max="8" width="12.69921875" style="1" bestFit="1" customWidth="1"/>
    <col min="9" max="9" width="15.296875" style="1" customWidth="1"/>
    <col min="10" max="16384" width="10.796875" style="1"/>
  </cols>
  <sheetData>
    <row r="1" spans="1:9" x14ac:dyDescent="0.3">
      <c r="A1" s="2" t="s">
        <v>12</v>
      </c>
      <c r="E1" s="2"/>
      <c r="G1" s="2"/>
    </row>
    <row r="2" spans="1:9" s="4" customFormat="1" x14ac:dyDescent="0.3">
      <c r="A2" s="3" t="s">
        <v>0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8</v>
      </c>
      <c r="G2" s="4" t="s">
        <v>7</v>
      </c>
      <c r="H2" s="4" t="s">
        <v>9</v>
      </c>
      <c r="I2" s="4" t="s">
        <v>1</v>
      </c>
    </row>
    <row r="3" spans="1:9" s="4" customFormat="1" x14ac:dyDescent="0.3">
      <c r="A3" s="5" t="s">
        <v>10</v>
      </c>
      <c r="B3" s="6">
        <v>104.57899999999999</v>
      </c>
      <c r="C3" s="6">
        <v>423</v>
      </c>
      <c r="D3" s="6">
        <v>141.93</v>
      </c>
      <c r="E3" s="6">
        <v>949.5</v>
      </c>
      <c r="F3" s="6">
        <v>93.54</v>
      </c>
      <c r="G3" s="6">
        <v>126.07</v>
      </c>
      <c r="H3" s="6">
        <v>188</v>
      </c>
      <c r="I3" s="6">
        <f>SUM(Table6381011121314153523[[#This Row],[AMRI]:[Wockhardt]])</f>
        <v>2026.6189999999999</v>
      </c>
    </row>
    <row r="4" spans="1:9" s="4" customFormat="1" x14ac:dyDescent="0.3">
      <c r="A4" s="8" t="s">
        <v>2</v>
      </c>
      <c r="B4" s="9">
        <v>213.69</v>
      </c>
      <c r="C4" s="9">
        <v>884</v>
      </c>
      <c r="D4" s="9">
        <v>760.71</v>
      </c>
      <c r="E4" s="10">
        <v>2466</v>
      </c>
      <c r="F4" s="10">
        <v>143.32</v>
      </c>
      <c r="G4" s="10">
        <v>470.13</v>
      </c>
      <c r="H4" s="10">
        <v>412.3</v>
      </c>
      <c r="I4" s="7">
        <f>SUM(Table6381011121314153523[[#This Row],[AMRI]:[Wockhardt]])</f>
        <v>5350.15</v>
      </c>
    </row>
  </sheetData>
  <pageMargins left="0.7" right="0.7" top="0.75" bottom="0.75" header="0.3" footer="0.3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workbookViewId="0">
      <selection activeCell="B3" sqref="B3:C3"/>
    </sheetView>
  </sheetViews>
  <sheetFormatPr defaultColWidth="10.796875" defaultRowHeight="15.6" x14ac:dyDescent="0.3"/>
  <cols>
    <col min="1" max="1" width="29" style="1" bestFit="1" customWidth="1"/>
    <col min="2" max="2" width="12.5" style="1" bestFit="1" customWidth="1"/>
    <col min="3" max="3" width="15.69921875" style="1" bestFit="1" customWidth="1"/>
    <col min="4" max="5" width="13" style="1" bestFit="1" customWidth="1"/>
    <col min="6" max="6" width="10.796875" style="1" customWidth="1"/>
    <col min="7" max="7" width="12.5" style="1" bestFit="1" customWidth="1"/>
    <col min="8" max="8" width="12.69921875" style="1" bestFit="1" customWidth="1"/>
    <col min="9" max="9" width="15.296875" style="1" customWidth="1"/>
    <col min="10" max="16384" width="10.796875" style="1"/>
  </cols>
  <sheetData>
    <row r="1" spans="1:9" x14ac:dyDescent="0.3">
      <c r="A1" s="2" t="s">
        <v>13</v>
      </c>
      <c r="E1" s="2"/>
      <c r="G1" s="2"/>
    </row>
    <row r="2" spans="1:9" s="4" customFormat="1" x14ac:dyDescent="0.3">
      <c r="A2" s="3" t="s">
        <v>0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8</v>
      </c>
      <c r="G2" s="4" t="s">
        <v>7</v>
      </c>
      <c r="H2" s="4" t="s">
        <v>9</v>
      </c>
      <c r="I2" s="4" t="s">
        <v>1</v>
      </c>
    </row>
    <row r="3" spans="1:9" s="4" customFormat="1" x14ac:dyDescent="0.3">
      <c r="A3" s="5" t="s">
        <v>10</v>
      </c>
      <c r="B3" s="6">
        <v>89.548000000000002</v>
      </c>
      <c r="C3" s="6">
        <v>510.1</v>
      </c>
      <c r="D3" s="6">
        <v>150.26</v>
      </c>
      <c r="E3" s="6">
        <v>1018</v>
      </c>
      <c r="F3" s="6">
        <v>104.637</v>
      </c>
      <c r="G3" s="6">
        <v>115</v>
      </c>
      <c r="H3" s="6">
        <v>179.35</v>
      </c>
      <c r="I3" s="6">
        <f>SUM(Table638101112131415352[[#This Row],[AMRI]:[Wockhardt]])</f>
        <v>2166.895</v>
      </c>
    </row>
    <row r="4" spans="1:9" s="4" customFormat="1" x14ac:dyDescent="0.3">
      <c r="A4" s="8" t="s">
        <v>2</v>
      </c>
      <c r="B4" s="9">
        <v>175.05</v>
      </c>
      <c r="C4" s="9">
        <v>885</v>
      </c>
      <c r="D4" s="9">
        <v>809</v>
      </c>
      <c r="E4" s="10">
        <v>2466</v>
      </c>
      <c r="F4" s="10">
        <v>130.55500000000001</v>
      </c>
      <c r="G4" s="10">
        <v>352.92</v>
      </c>
      <c r="H4" s="10">
        <v>372.56</v>
      </c>
      <c r="I4" s="7">
        <f>SUM(Table638101112131415352[[#This Row],[AMRI]:[Wockhardt]])</f>
        <v>5191.0850000000009</v>
      </c>
    </row>
  </sheetData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workbookViewId="0">
      <selection activeCell="B3" sqref="B3:C3"/>
    </sheetView>
  </sheetViews>
  <sheetFormatPr defaultColWidth="10.796875" defaultRowHeight="15.6" x14ac:dyDescent="0.3"/>
  <cols>
    <col min="1" max="1" width="29" style="1" bestFit="1" customWidth="1"/>
    <col min="2" max="2" width="12.5" style="1" bestFit="1" customWidth="1"/>
    <col min="3" max="3" width="15.69921875" style="1" bestFit="1" customWidth="1"/>
    <col min="4" max="5" width="13" style="1" bestFit="1" customWidth="1"/>
    <col min="6" max="6" width="10.796875" style="1" customWidth="1"/>
    <col min="7" max="7" width="12.5" style="1" bestFit="1" customWidth="1"/>
    <col min="8" max="8" width="12.69921875" style="1" bestFit="1" customWidth="1"/>
    <col min="9" max="9" width="15.296875" style="1" customWidth="1"/>
    <col min="10" max="16384" width="10.796875" style="1"/>
  </cols>
  <sheetData>
    <row r="1" spans="1:9" x14ac:dyDescent="0.3">
      <c r="A1" s="2" t="s">
        <v>14</v>
      </c>
      <c r="E1" s="2"/>
      <c r="G1" s="2"/>
    </row>
    <row r="2" spans="1:9" x14ac:dyDescent="0.3">
      <c r="A2" s="3" t="s">
        <v>0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8</v>
      </c>
      <c r="G2" s="4" t="s">
        <v>7</v>
      </c>
      <c r="H2" s="4" t="s">
        <v>9</v>
      </c>
      <c r="I2" s="4" t="s">
        <v>1</v>
      </c>
    </row>
    <row r="3" spans="1:9" x14ac:dyDescent="0.3">
      <c r="A3" s="5" t="s">
        <v>10</v>
      </c>
      <c r="B3" s="6">
        <v>81.819999999999993</v>
      </c>
      <c r="C3" s="6">
        <v>446.6</v>
      </c>
      <c r="D3" s="6">
        <v>88.04</v>
      </c>
      <c r="E3" s="6">
        <v>1018</v>
      </c>
      <c r="F3" s="6">
        <v>101.21</v>
      </c>
      <c r="G3" s="6">
        <v>115</v>
      </c>
      <c r="H3" s="6">
        <v>173.11</v>
      </c>
      <c r="I3" s="6">
        <f>SUM(Table63810111213141535[[#This Row],[AMRI]:[Wockhardt]])</f>
        <v>2023.7800000000002</v>
      </c>
    </row>
    <row r="4" spans="1:9" x14ac:dyDescent="0.3">
      <c r="A4" s="8" t="s">
        <v>2</v>
      </c>
      <c r="B4" s="9">
        <v>176.98</v>
      </c>
      <c r="C4" s="9">
        <v>847</v>
      </c>
      <c r="D4" s="9">
        <v>812</v>
      </c>
      <c r="E4" s="10">
        <v>2466</v>
      </c>
      <c r="F4" s="10">
        <v>122.5</v>
      </c>
      <c r="G4" s="10">
        <v>352.92</v>
      </c>
      <c r="H4" s="10">
        <v>372.56</v>
      </c>
      <c r="I4" s="7">
        <f>SUM(Table63810111213141535[[#This Row],[AMRI]:[Wockhardt]])</f>
        <v>5149.96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DB985-769D-436A-89A7-37431DD5D214}">
  <dimension ref="A1:G11"/>
  <sheetViews>
    <sheetView zoomScaleNormal="100" workbookViewId="0">
      <selection activeCell="E7" sqref="E7"/>
    </sheetView>
  </sheetViews>
  <sheetFormatPr defaultColWidth="10.69921875" defaultRowHeight="15.6" x14ac:dyDescent="0.3"/>
  <cols>
    <col min="1" max="1" width="34.69921875" bestFit="1" customWidth="1"/>
    <col min="2" max="2" width="15.19921875" customWidth="1"/>
    <col min="3" max="3" width="12.5" bestFit="1" customWidth="1"/>
    <col min="4" max="4" width="11.5" customWidth="1"/>
    <col min="5" max="5" width="19.09765625" customWidth="1"/>
    <col min="6" max="6" width="11.796875" bestFit="1" customWidth="1"/>
    <col min="7" max="7" width="13.5" customWidth="1"/>
  </cols>
  <sheetData>
    <row r="1" spans="1:7" ht="19.8" x14ac:dyDescent="0.4">
      <c r="A1" s="39" t="s">
        <v>54</v>
      </c>
      <c r="B1" s="44"/>
      <c r="C1" s="44"/>
      <c r="D1" s="44"/>
      <c r="E1" s="45"/>
      <c r="F1" s="34"/>
      <c r="G1" s="34"/>
    </row>
    <row r="2" spans="1:7" x14ac:dyDescent="0.3">
      <c r="A2" s="36" t="s">
        <v>0</v>
      </c>
      <c r="B2" s="36" t="s">
        <v>26</v>
      </c>
      <c r="C2" s="35" t="s">
        <v>4</v>
      </c>
      <c r="D2" s="34" t="s">
        <v>6</v>
      </c>
      <c r="E2" s="35" t="s">
        <v>7</v>
      </c>
      <c r="F2" s="35" t="s">
        <v>9</v>
      </c>
      <c r="G2" s="34" t="s">
        <v>1</v>
      </c>
    </row>
    <row r="3" spans="1:7" x14ac:dyDescent="0.3">
      <c r="A3" s="33" t="s">
        <v>10</v>
      </c>
      <c r="B3" s="64">
        <v>36.692</v>
      </c>
      <c r="C3" s="58">
        <v>1313</v>
      </c>
      <c r="D3" s="67">
        <v>3121.27</v>
      </c>
      <c r="E3" s="59">
        <v>614.14400000000001</v>
      </c>
      <c r="F3" s="58">
        <v>75.28</v>
      </c>
      <c r="G3" s="64">
        <f>SUM(B3:F3)</f>
        <v>5160.3859999999995</v>
      </c>
    </row>
    <row r="4" spans="1:7" x14ac:dyDescent="0.3">
      <c r="A4" s="32" t="s">
        <v>2</v>
      </c>
      <c r="B4" s="69">
        <v>151.02199999999999</v>
      </c>
      <c r="C4" s="60">
        <v>3220</v>
      </c>
      <c r="D4" s="68">
        <v>4913.22</v>
      </c>
      <c r="E4" s="65">
        <v>825.84953099999996</v>
      </c>
      <c r="F4" s="61">
        <v>361.88</v>
      </c>
      <c r="G4" s="64">
        <f>SUM(B4:F4)</f>
        <v>9471.9715309999992</v>
      </c>
    </row>
    <row r="5" spans="1:7" x14ac:dyDescent="0.3">
      <c r="A5" s="36"/>
      <c r="B5" s="60"/>
      <c r="C5" s="60"/>
      <c r="D5" t="s">
        <v>51</v>
      </c>
      <c r="E5" s="61"/>
      <c r="F5" t="s">
        <v>52</v>
      </c>
      <c r="G5" s="58"/>
    </row>
    <row r="6" spans="1:7" x14ac:dyDescent="0.3">
      <c r="A6" t="s">
        <v>35</v>
      </c>
      <c r="E6" s="38"/>
    </row>
    <row r="7" spans="1:7" x14ac:dyDescent="0.3">
      <c r="A7" t="s">
        <v>44</v>
      </c>
      <c r="E7" s="66" t="s">
        <v>56</v>
      </c>
    </row>
    <row r="8" spans="1:7" x14ac:dyDescent="0.3">
      <c r="A8" t="s">
        <v>48</v>
      </c>
    </row>
    <row r="9" spans="1:7" x14ac:dyDescent="0.3">
      <c r="D9" s="50"/>
    </row>
    <row r="11" spans="1:7" x14ac:dyDescent="0.3">
      <c r="D11" s="50"/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56310-1976-4872-8878-8A0792619498}">
  <dimension ref="A1:G11"/>
  <sheetViews>
    <sheetView topLeftCell="A3" zoomScaleNormal="100" workbookViewId="0">
      <selection activeCell="D22" sqref="D22"/>
    </sheetView>
  </sheetViews>
  <sheetFormatPr defaultColWidth="10.69921875" defaultRowHeight="15.6" x14ac:dyDescent="0.3"/>
  <cols>
    <col min="1" max="1" width="34.69921875" bestFit="1" customWidth="1"/>
    <col min="2" max="2" width="15.19921875" customWidth="1"/>
    <col min="3" max="3" width="12.5" bestFit="1" customWidth="1"/>
    <col min="4" max="4" width="11.5" customWidth="1"/>
    <col min="5" max="5" width="19.09765625" customWidth="1"/>
    <col min="6" max="6" width="11.796875" bestFit="1" customWidth="1"/>
    <col min="7" max="7" width="13.5" customWidth="1"/>
  </cols>
  <sheetData>
    <row r="1" spans="1:7" ht="19.8" x14ac:dyDescent="0.4">
      <c r="A1" s="39" t="s">
        <v>53</v>
      </c>
      <c r="B1" s="44"/>
      <c r="C1" s="44"/>
      <c r="D1" s="44"/>
      <c r="E1" s="45"/>
      <c r="F1" s="34"/>
      <c r="G1" s="34"/>
    </row>
    <row r="2" spans="1:7" x14ac:dyDescent="0.3">
      <c r="A2" s="36" t="s">
        <v>0</v>
      </c>
      <c r="B2" s="36" t="s">
        <v>26</v>
      </c>
      <c r="C2" s="35" t="s">
        <v>4</v>
      </c>
      <c r="D2" s="34" t="s">
        <v>6</v>
      </c>
      <c r="E2" s="35" t="s">
        <v>7</v>
      </c>
      <c r="F2" s="35" t="s">
        <v>9</v>
      </c>
      <c r="G2" s="34" t="s">
        <v>1</v>
      </c>
    </row>
    <row r="3" spans="1:7" x14ac:dyDescent="0.3">
      <c r="A3" s="33" t="s">
        <v>10</v>
      </c>
      <c r="B3" s="58">
        <v>31.225999999999999</v>
      </c>
      <c r="C3" s="58">
        <v>1273</v>
      </c>
      <c r="D3" s="58">
        <v>3112.49</v>
      </c>
      <c r="E3" s="59">
        <v>689.96</v>
      </c>
      <c r="F3" s="64">
        <v>86.29</v>
      </c>
      <c r="G3" s="58">
        <f>SUM(B3:F3)</f>
        <v>5192.9660000000003</v>
      </c>
    </row>
    <row r="4" spans="1:7" x14ac:dyDescent="0.3">
      <c r="A4" s="32" t="s">
        <v>2</v>
      </c>
      <c r="B4" s="69">
        <v>92.954999999999998</v>
      </c>
      <c r="C4" s="60">
        <v>2820</v>
      </c>
      <c r="D4" s="62">
        <v>5095.9399999999996</v>
      </c>
      <c r="E4" s="61">
        <v>856.56100000000004</v>
      </c>
      <c r="F4" s="65">
        <v>376.8</v>
      </c>
      <c r="G4" s="58">
        <f>SUM(B4:F4)</f>
        <v>9242.2559999999994</v>
      </c>
    </row>
    <row r="5" spans="1:7" x14ac:dyDescent="0.3">
      <c r="A5" s="36"/>
      <c r="B5" s="60" t="s">
        <v>56</v>
      </c>
      <c r="C5" s="60"/>
      <c r="D5" t="s">
        <v>51</v>
      </c>
      <c r="E5" s="61"/>
      <c r="F5" t="s">
        <v>52</v>
      </c>
      <c r="G5" s="58"/>
    </row>
    <row r="6" spans="1:7" x14ac:dyDescent="0.3">
      <c r="A6" t="s">
        <v>35</v>
      </c>
      <c r="E6" s="38"/>
      <c r="F6" s="66" t="s">
        <v>55</v>
      </c>
    </row>
    <row r="7" spans="1:7" x14ac:dyDescent="0.3">
      <c r="A7" t="s">
        <v>44</v>
      </c>
    </row>
    <row r="8" spans="1:7" x14ac:dyDescent="0.3">
      <c r="A8" t="s">
        <v>48</v>
      </c>
    </row>
    <row r="9" spans="1:7" x14ac:dyDescent="0.3">
      <c r="D9" s="50"/>
    </row>
    <row r="11" spans="1:7" x14ac:dyDescent="0.3">
      <c r="D11" s="50"/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643AA-8247-4B90-8B0A-31A01B9416D6}">
  <dimension ref="A1:G11"/>
  <sheetViews>
    <sheetView zoomScaleNormal="100" workbookViewId="0">
      <selection activeCell="A27" sqref="A27"/>
    </sheetView>
  </sheetViews>
  <sheetFormatPr defaultColWidth="10.69921875" defaultRowHeight="15.6" x14ac:dyDescent="0.3"/>
  <cols>
    <col min="1" max="1" width="34.69921875" bestFit="1" customWidth="1"/>
    <col min="2" max="2" width="15.19921875" customWidth="1"/>
    <col min="3" max="3" width="12.5" bestFit="1" customWidth="1"/>
    <col min="4" max="4" width="11.5" customWidth="1"/>
    <col min="5" max="5" width="19.09765625" customWidth="1"/>
    <col min="6" max="6" width="11.796875" bestFit="1" customWidth="1"/>
    <col min="7" max="7" width="13.5" customWidth="1"/>
  </cols>
  <sheetData>
    <row r="1" spans="1:7" ht="19.8" x14ac:dyDescent="0.4">
      <c r="A1" s="39" t="s">
        <v>50</v>
      </c>
      <c r="B1" s="44"/>
      <c r="C1" s="44"/>
      <c r="D1" s="44"/>
      <c r="E1" s="45"/>
      <c r="F1" s="34"/>
      <c r="G1" s="34"/>
    </row>
    <row r="2" spans="1:7" x14ac:dyDescent="0.3">
      <c r="A2" s="36" t="s">
        <v>0</v>
      </c>
      <c r="B2" s="36" t="s">
        <v>26</v>
      </c>
      <c r="C2" s="35" t="s">
        <v>4</v>
      </c>
      <c r="D2" s="34" t="s">
        <v>6</v>
      </c>
      <c r="E2" s="35" t="s">
        <v>7</v>
      </c>
      <c r="F2" s="35" t="s">
        <v>9</v>
      </c>
      <c r="G2" s="34" t="s">
        <v>1</v>
      </c>
    </row>
    <row r="3" spans="1:7" x14ac:dyDescent="0.3">
      <c r="A3" s="33" t="s">
        <v>10</v>
      </c>
      <c r="B3" s="58">
        <v>31.507999999999999</v>
      </c>
      <c r="C3" s="58">
        <v>1217</v>
      </c>
      <c r="D3" s="58">
        <v>3144.31</v>
      </c>
      <c r="E3" s="59">
        <v>697.01300000000003</v>
      </c>
      <c r="F3" s="58">
        <v>114.617</v>
      </c>
      <c r="G3" s="58">
        <f>SUM(B3:F3)</f>
        <v>5204.4480000000003</v>
      </c>
    </row>
    <row r="4" spans="1:7" x14ac:dyDescent="0.3">
      <c r="A4" s="32" t="s">
        <v>2</v>
      </c>
      <c r="B4" s="60">
        <v>106.90300000000001</v>
      </c>
      <c r="C4" s="60">
        <v>2727</v>
      </c>
      <c r="D4" s="62">
        <v>5148.03</v>
      </c>
      <c r="E4" s="61">
        <v>865.31700000000001</v>
      </c>
      <c r="F4" s="63">
        <v>386.63</v>
      </c>
      <c r="G4" s="58">
        <f>SUM(B4:F4)</f>
        <v>9233.8799999999992</v>
      </c>
    </row>
    <row r="5" spans="1:7" x14ac:dyDescent="0.3">
      <c r="A5" s="36"/>
      <c r="B5" s="60"/>
      <c r="C5" s="60"/>
      <c r="D5" t="s">
        <v>51</v>
      </c>
      <c r="E5" s="61"/>
      <c r="F5" t="s">
        <v>52</v>
      </c>
      <c r="G5" s="58"/>
    </row>
    <row r="6" spans="1:7" x14ac:dyDescent="0.3">
      <c r="A6" t="s">
        <v>35</v>
      </c>
      <c r="E6" s="38"/>
    </row>
    <row r="7" spans="1:7" x14ac:dyDescent="0.3">
      <c r="A7" t="s">
        <v>44</v>
      </c>
    </row>
    <row r="8" spans="1:7" x14ac:dyDescent="0.3">
      <c r="A8" t="s">
        <v>48</v>
      </c>
    </row>
    <row r="9" spans="1:7" x14ac:dyDescent="0.3">
      <c r="D9" s="50"/>
    </row>
    <row r="11" spans="1:7" x14ac:dyDescent="0.3">
      <c r="D11" s="50"/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EAE20-DDB7-4A34-B637-15119A18AE21}">
  <dimension ref="A1:G11"/>
  <sheetViews>
    <sheetView zoomScaleNormal="100" workbookViewId="0">
      <selection activeCell="E16" sqref="E16"/>
    </sheetView>
  </sheetViews>
  <sheetFormatPr defaultColWidth="10.69921875" defaultRowHeight="15.6" x14ac:dyDescent="0.3"/>
  <cols>
    <col min="1" max="1" width="34.69921875" bestFit="1" customWidth="1"/>
    <col min="2" max="2" width="15.19921875" customWidth="1"/>
    <col min="3" max="3" width="12.5" bestFit="1" customWidth="1"/>
    <col min="4" max="4" width="11.5" customWidth="1"/>
    <col min="5" max="5" width="19.09765625" customWidth="1"/>
    <col min="6" max="6" width="11.796875" bestFit="1" customWidth="1"/>
    <col min="7" max="7" width="13.5" customWidth="1"/>
  </cols>
  <sheetData>
    <row r="1" spans="1:7" ht="19.8" x14ac:dyDescent="0.4">
      <c r="A1" s="39" t="s">
        <v>47</v>
      </c>
      <c r="B1" s="44"/>
      <c r="C1" s="44"/>
      <c r="D1" s="44"/>
      <c r="E1" s="45"/>
      <c r="F1" s="34"/>
      <c r="G1" s="34"/>
    </row>
    <row r="2" spans="1:7" x14ac:dyDescent="0.3">
      <c r="A2" s="36" t="s">
        <v>0</v>
      </c>
      <c r="B2" s="36" t="s">
        <v>26</v>
      </c>
      <c r="C2" s="35" t="s">
        <v>4</v>
      </c>
      <c r="D2" s="34" t="s">
        <v>6</v>
      </c>
      <c r="E2" s="35" t="s">
        <v>7</v>
      </c>
      <c r="F2" s="35" t="s">
        <v>9</v>
      </c>
      <c r="G2" s="34" t="s">
        <v>1</v>
      </c>
    </row>
    <row r="3" spans="1:7" x14ac:dyDescent="0.3">
      <c r="A3" s="33" t="s">
        <v>10</v>
      </c>
      <c r="B3" s="58">
        <v>26.109000000000002</v>
      </c>
      <c r="C3" s="58">
        <v>1025</v>
      </c>
      <c r="D3" s="58">
        <v>2721.73</v>
      </c>
      <c r="E3" s="59">
        <v>499.89400000000001</v>
      </c>
      <c r="F3" s="58">
        <v>116.19199999999999</v>
      </c>
      <c r="G3" s="58">
        <f>SUM(B3:F3)</f>
        <v>4388.9250000000002</v>
      </c>
    </row>
    <row r="4" spans="1:7" x14ac:dyDescent="0.3">
      <c r="A4" s="32" t="s">
        <v>2</v>
      </c>
      <c r="B4" s="60">
        <v>90.718999999999994</v>
      </c>
      <c r="C4" s="60">
        <v>2581</v>
      </c>
      <c r="D4" s="60">
        <v>3844.9</v>
      </c>
      <c r="E4" s="61">
        <v>849.06899999999996</v>
      </c>
      <c r="F4" s="61">
        <v>388.25900000000001</v>
      </c>
      <c r="G4" s="58">
        <f>SUM(B4:F4)</f>
        <v>7753.9470000000001</v>
      </c>
    </row>
    <row r="5" spans="1:7" x14ac:dyDescent="0.3">
      <c r="F5" s="52"/>
    </row>
    <row r="6" spans="1:7" x14ac:dyDescent="0.3">
      <c r="A6" t="s">
        <v>35</v>
      </c>
    </row>
    <row r="7" spans="1:7" x14ac:dyDescent="0.3">
      <c r="A7" t="s">
        <v>44</v>
      </c>
    </row>
    <row r="8" spans="1:7" x14ac:dyDescent="0.3">
      <c r="A8" t="s">
        <v>48</v>
      </c>
    </row>
    <row r="9" spans="1:7" x14ac:dyDescent="0.3">
      <c r="D9" s="50"/>
    </row>
    <row r="11" spans="1:7" x14ac:dyDescent="0.3">
      <c r="D11" s="50"/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E1C18-E72C-EA47-A6D6-74D662DD4CBF}">
  <dimension ref="A1:G12"/>
  <sheetViews>
    <sheetView zoomScaleNormal="100" workbookViewId="0">
      <selection activeCell="B17" sqref="B17"/>
    </sheetView>
  </sheetViews>
  <sheetFormatPr defaultColWidth="10.69921875" defaultRowHeight="15.6" x14ac:dyDescent="0.3"/>
  <cols>
    <col min="1" max="1" width="34.69921875" bestFit="1" customWidth="1"/>
    <col min="2" max="2" width="15.19921875" customWidth="1"/>
    <col min="3" max="3" width="12.5" bestFit="1" customWidth="1"/>
    <col min="4" max="4" width="11.5" customWidth="1"/>
    <col min="5" max="5" width="13" customWidth="1"/>
    <col min="6" max="6" width="11.796875" bestFit="1" customWidth="1"/>
    <col min="7" max="7" width="13.5" customWidth="1"/>
  </cols>
  <sheetData>
    <row r="1" spans="1:7" ht="19.8" x14ac:dyDescent="0.4">
      <c r="A1" s="39" t="s">
        <v>45</v>
      </c>
      <c r="B1" s="44"/>
      <c r="C1" s="44"/>
      <c r="D1" s="44"/>
      <c r="E1" s="45"/>
      <c r="F1" s="34"/>
      <c r="G1" s="34"/>
    </row>
    <row r="2" spans="1:7" x14ac:dyDescent="0.3">
      <c r="A2" s="36" t="s">
        <v>0</v>
      </c>
      <c r="B2" s="36" t="s">
        <v>26</v>
      </c>
      <c r="C2" s="35" t="s">
        <v>4</v>
      </c>
      <c r="D2" s="34" t="s">
        <v>6</v>
      </c>
      <c r="E2" s="35" t="s">
        <v>7</v>
      </c>
      <c r="F2" s="35" t="s">
        <v>9</v>
      </c>
      <c r="G2" s="34" t="s">
        <v>1</v>
      </c>
    </row>
    <row r="3" spans="1:7" x14ac:dyDescent="0.3">
      <c r="A3" s="33" t="s">
        <v>10</v>
      </c>
      <c r="B3" s="56">
        <v>30.754000000000001</v>
      </c>
      <c r="C3" s="43">
        <v>1188</v>
      </c>
      <c r="D3" s="43">
        <v>2747.54</v>
      </c>
      <c r="E3" s="51">
        <v>504.63400000000001</v>
      </c>
      <c r="F3" s="43">
        <v>115.65</v>
      </c>
      <c r="G3" s="43">
        <f>SUM(TableQ42019222324252627[[#This Row],[Avid Bioservices]:[Wockhardt]])</f>
        <v>4586.5779999999995</v>
      </c>
    </row>
    <row r="4" spans="1:7" x14ac:dyDescent="0.3">
      <c r="A4" s="32" t="s">
        <v>2</v>
      </c>
      <c r="B4" s="56">
        <v>67.445999999999998</v>
      </c>
      <c r="C4" s="43">
        <v>2608</v>
      </c>
      <c r="D4" s="43">
        <v>3881.36</v>
      </c>
      <c r="E4" s="51">
        <v>857.12</v>
      </c>
      <c r="F4" s="43">
        <v>392.85</v>
      </c>
      <c r="G4" s="43">
        <f>SUM(TableQ42019222324252627[[#This Row],[Avid Bioservices]:[Wockhardt]])</f>
        <v>7806.7760000000007</v>
      </c>
    </row>
    <row r="5" spans="1:7" x14ac:dyDescent="0.3">
      <c r="A5" s="13"/>
      <c r="B5" s="57" t="s">
        <v>49</v>
      </c>
      <c r="C5" s="54"/>
      <c r="D5" s="53"/>
      <c r="E5" s="55"/>
      <c r="F5" s="49"/>
      <c r="G5" s="27">
        <f>SUM(TableQ42019222324252627[[#This Row],[Avid Bioservices]:[Wockhardt]])</f>
        <v>0</v>
      </c>
    </row>
    <row r="6" spans="1:7" x14ac:dyDescent="0.3">
      <c r="F6" s="52"/>
    </row>
    <row r="9" spans="1:7" x14ac:dyDescent="0.3">
      <c r="A9" t="s">
        <v>46</v>
      </c>
    </row>
    <row r="10" spans="1:7" x14ac:dyDescent="0.3">
      <c r="D10" s="50"/>
    </row>
    <row r="12" spans="1:7" x14ac:dyDescent="0.3">
      <c r="D12" s="50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01249-D0BF-4B4B-A3CC-B75B82322F5A}">
  <dimension ref="A1:H14"/>
  <sheetViews>
    <sheetView zoomScaleNormal="100" workbookViewId="0">
      <selection activeCell="A8" sqref="A7:A8"/>
    </sheetView>
  </sheetViews>
  <sheetFormatPr defaultColWidth="10.69921875" defaultRowHeight="15.6" x14ac:dyDescent="0.3"/>
  <cols>
    <col min="1" max="1" width="34.69921875" bestFit="1" customWidth="1"/>
    <col min="2" max="2" width="15.19921875" customWidth="1"/>
    <col min="3" max="3" width="12.5" bestFit="1" customWidth="1"/>
    <col min="5" max="5" width="11.5" customWidth="1"/>
    <col min="6" max="7" width="11.796875" bestFit="1" customWidth="1"/>
    <col min="8" max="8" width="13.5" customWidth="1"/>
  </cols>
  <sheetData>
    <row r="1" spans="1:8" ht="19.8" x14ac:dyDescent="0.4">
      <c r="A1" s="39" t="s">
        <v>43</v>
      </c>
      <c r="B1" s="44"/>
      <c r="C1" s="44"/>
      <c r="D1" s="44"/>
      <c r="E1" s="44"/>
      <c r="F1" s="45"/>
      <c r="G1" s="34"/>
      <c r="H1" s="34"/>
    </row>
    <row r="2" spans="1:8" x14ac:dyDescent="0.3">
      <c r="A2" s="36" t="s">
        <v>0</v>
      </c>
      <c r="B2" s="36" t="s">
        <v>26</v>
      </c>
      <c r="C2" s="35" t="s">
        <v>4</v>
      </c>
      <c r="D2" s="35" t="s">
        <v>5</v>
      </c>
      <c r="E2" s="34" t="s">
        <v>6</v>
      </c>
      <c r="F2" s="35" t="s">
        <v>7</v>
      </c>
      <c r="G2" s="35" t="s">
        <v>9</v>
      </c>
      <c r="H2" s="34" t="s">
        <v>1</v>
      </c>
    </row>
    <row r="3" spans="1:8" ht="17.399999999999999" x14ac:dyDescent="0.3">
      <c r="A3" s="33" t="s">
        <v>10</v>
      </c>
      <c r="B3" s="31">
        <v>21.81</v>
      </c>
      <c r="C3" s="46">
        <v>1012</v>
      </c>
      <c r="D3" s="43">
        <v>1178.349342</v>
      </c>
      <c r="E3" s="31">
        <v>1586.9045831178</v>
      </c>
      <c r="F3" s="51">
        <v>505.71793963668301</v>
      </c>
      <c r="G3" s="43">
        <v>125.431236</v>
      </c>
      <c r="H3" s="43">
        <f>SUM(TableQ420192223242526[[#This Row],[Avid Bioservices]:[Wockhardt]])</f>
        <v>4430.2131007544831</v>
      </c>
    </row>
    <row r="4" spans="1:8" ht="17.399999999999999" x14ac:dyDescent="0.3">
      <c r="A4" s="32" t="s">
        <v>2</v>
      </c>
      <c r="B4" s="31">
        <v>51.22</v>
      </c>
      <c r="C4" s="46">
        <v>2442</v>
      </c>
      <c r="D4" s="43">
        <v>1213.430192</v>
      </c>
      <c r="E4" s="43">
        <v>3813.0458939999999</v>
      </c>
      <c r="F4" s="51">
        <v>592.04599160949999</v>
      </c>
      <c r="G4" s="43">
        <v>398.32652400000001</v>
      </c>
      <c r="H4" s="43">
        <f>SUM(TableQ420192223242526[[#This Row],[Avid Bioservices]:[Wockhardt]])</f>
        <v>8510.0686016094987</v>
      </c>
    </row>
    <row r="5" spans="1:8" x14ac:dyDescent="0.3">
      <c r="A5" s="13"/>
      <c r="B5" s="27"/>
      <c r="C5" s="47"/>
      <c r="D5" s="48"/>
      <c r="E5" s="47"/>
      <c r="F5" s="49"/>
      <c r="G5" s="49"/>
      <c r="H5" s="27"/>
    </row>
    <row r="7" spans="1:8" x14ac:dyDescent="0.3">
      <c r="A7" t="s">
        <v>35</v>
      </c>
    </row>
    <row r="8" spans="1:8" x14ac:dyDescent="0.3">
      <c r="A8" t="s">
        <v>44</v>
      </c>
    </row>
    <row r="12" spans="1:8" x14ac:dyDescent="0.3">
      <c r="E12" s="50"/>
    </row>
    <row r="14" spans="1:8" x14ac:dyDescent="0.3">
      <c r="E14" s="50"/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26889B95CB94389AFCB6E6025B1B9" ma:contentTypeVersion="8" ma:contentTypeDescription="Create a new document." ma:contentTypeScope="" ma:versionID="bcf4e5394be33ca629a7c11ac786013f">
  <xsd:schema xmlns:xsd="http://www.w3.org/2001/XMLSchema" xmlns:xs="http://www.w3.org/2001/XMLSchema" xmlns:p="http://schemas.microsoft.com/office/2006/metadata/properties" xmlns:ns3="7ba3ddcb-9a39-49c6-b6bb-eb679a18e1cb" targetNamespace="http://schemas.microsoft.com/office/2006/metadata/properties" ma:root="true" ma:fieldsID="8595c8031712e26598c9643e6c76f873" ns3:_="">
    <xsd:import namespace="7ba3ddcb-9a39-49c6-b6bb-eb679a18e1c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ddcb-9a39-49c6-b6bb-eb679a18e1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DB808A-8695-4675-803C-2A910955366F}">
  <ds:schemaRefs>
    <ds:schemaRef ds:uri="http://schemas.microsoft.com/office/2006/documentManagement/types"/>
    <ds:schemaRef ds:uri="7ba3ddcb-9a39-49c6-b6bb-eb679a18e1cb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F21606E-A357-49F9-A66E-17BEAFAD21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a3ddcb-9a39-49c6-b6bb-eb679a18e1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58037A-2782-4FB2-8A98-FD336EFDD9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Q1 2023</vt:lpstr>
      <vt:lpstr>Q4 2022</vt:lpstr>
      <vt:lpstr>Q3 2022</vt:lpstr>
      <vt:lpstr>Q2 2022</vt:lpstr>
      <vt:lpstr>Q1 2022</vt:lpstr>
      <vt:lpstr>Q4 2021</vt:lpstr>
      <vt:lpstr>Q3 2021</vt:lpstr>
      <vt:lpstr>Q2 2021</vt:lpstr>
      <vt:lpstr>Q1 2021</vt:lpstr>
      <vt:lpstr>Q4 2020</vt:lpstr>
      <vt:lpstr>Q3 2020</vt:lpstr>
      <vt:lpstr>Q2 2020</vt:lpstr>
      <vt:lpstr>Q1 2020</vt:lpstr>
      <vt:lpstr>Q4 2019</vt:lpstr>
      <vt:lpstr>Q3 2019</vt:lpstr>
      <vt:lpstr>Q2 2019</vt:lpstr>
      <vt:lpstr>Q1 2019</vt:lpstr>
      <vt:lpstr>Q4 2018</vt:lpstr>
      <vt:lpstr>Q3 2018</vt:lpstr>
      <vt:lpstr>Q2 2018</vt:lpstr>
      <vt:lpstr>Q1 2018</vt:lpstr>
      <vt:lpstr>Q4 2017</vt:lpstr>
      <vt:lpstr>Q3 2017</vt:lpstr>
      <vt:lpstr>Q2 2017</vt:lpstr>
      <vt:lpstr>Q1 2017</vt:lpstr>
      <vt:lpstr>Q4 2016</vt:lpstr>
      <vt:lpstr>Q3 2016</vt:lpstr>
      <vt:lpstr>Q2 2016</vt:lpstr>
      <vt:lpstr>Q1 2016 </vt:lpstr>
      <vt:lpstr>Q4 2015</vt:lpstr>
      <vt:lpstr>Q3 2015</vt:lpstr>
      <vt:lpstr>Q2 2015 </vt:lpstr>
      <vt:lpstr>Q1 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Hammeke</dc:creator>
  <cp:lastModifiedBy>Tim Eggert</cp:lastModifiedBy>
  <dcterms:created xsi:type="dcterms:W3CDTF">2016-03-03T19:53:29Z</dcterms:created>
  <dcterms:modified xsi:type="dcterms:W3CDTF">2023-06-27T20:08:53Z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0x010100CE826889B95CB94389AFCB6E6025B1B9</vt:lpwstr>
  </property>
</Properties>
</file>